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сессия 26 дек 2023\сессия на 2024 26 дек\"/>
    </mc:Choice>
  </mc:AlternateContent>
  <xr:revisionPtr revIDLastSave="0" documentId="13_ncr:1_{F90A69A8-880C-4034-A907-618700694B35}" xr6:coauthVersionLast="47" xr6:coauthVersionMax="47" xr10:uidLastSave="{00000000-0000-0000-0000-000000000000}"/>
  <bookViews>
    <workbookView xWindow="-108" yWindow="-108" windowWidth="23256" windowHeight="12576" tabRatio="500" activeTab="1" xr2:uid="{00000000-000D-0000-FFFF-FFFF00000000}"/>
  </bookViews>
  <sheets>
    <sheet name="Прилож 1(доход) " sheetId="1" r:id="rId1"/>
    <sheet name="Прилож 2" sheetId="2" r:id="rId2"/>
    <sheet name="Прилож 3 (РАСХОДЫ)" sheetId="3" r:id="rId3"/>
    <sheet name="Прилож 4" sheetId="4" r:id="rId4"/>
  </sheets>
  <definedNames>
    <definedName name="Excel_BuiltIn_Print_Area" localSheetId="0">'Прилож 1(доход) '!$A$6:$C$143</definedName>
    <definedName name="_xlnm.Print_Area" localSheetId="0">'Прилож 1(доход) '!$A$1:$E$143</definedName>
    <definedName name="_xlnm.Print_Area" localSheetId="1">'Прилож 2'!$A$1:$F$34</definedName>
    <definedName name="_xlnm.Print_Area" localSheetId="3">'Прилож 4'!$A$1:$E$67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8" i="3" l="1"/>
  <c r="G37" i="3"/>
  <c r="G118" i="3"/>
  <c r="G125" i="3"/>
  <c r="G53" i="3"/>
  <c r="G137" i="3"/>
  <c r="G153" i="3"/>
  <c r="C111" i="1"/>
  <c r="G71" i="3"/>
  <c r="G76" i="3"/>
  <c r="G78" i="3"/>
  <c r="G157" i="3"/>
  <c r="G162" i="3"/>
  <c r="G167" i="3"/>
  <c r="G166" i="3" s="1"/>
  <c r="G192" i="3" l="1"/>
  <c r="H192" i="3"/>
  <c r="I192" i="3"/>
  <c r="G194" i="3"/>
  <c r="H194" i="3"/>
  <c r="I194" i="3"/>
  <c r="G196" i="3"/>
  <c r="G195" i="3" s="1"/>
  <c r="H196" i="3"/>
  <c r="H195" i="3" s="1"/>
  <c r="I196" i="3"/>
  <c r="I195" i="3" s="1"/>
  <c r="G199" i="3"/>
  <c r="H199" i="3"/>
  <c r="H198" i="3" s="1"/>
  <c r="I199" i="3"/>
  <c r="I198" i="3" s="1"/>
  <c r="H203" i="3"/>
  <c r="I203" i="3"/>
  <c r="G190" i="3"/>
  <c r="H190" i="3"/>
  <c r="I190" i="3"/>
  <c r="G34" i="3"/>
  <c r="C77" i="1"/>
  <c r="C91" i="1"/>
  <c r="C88" i="1" s="1"/>
  <c r="C115" i="1"/>
  <c r="C123" i="1"/>
  <c r="C108" i="1"/>
  <c r="I191" i="3" l="1"/>
  <c r="H191" i="3"/>
  <c r="G191" i="3"/>
  <c r="C70" i="1"/>
  <c r="E76" i="4"/>
  <c r="E72" i="4"/>
  <c r="D72" i="4"/>
  <c r="E71" i="4"/>
  <c r="E70" i="4"/>
  <c r="D70" i="4"/>
  <c r="E68" i="4"/>
  <c r="E67" i="4" s="1"/>
  <c r="E65" i="4" s="1"/>
  <c r="D68" i="4"/>
  <c r="E66" i="4"/>
  <c r="E64" i="4"/>
  <c r="E63" i="4"/>
  <c r="E62" i="4"/>
  <c r="E59" i="4"/>
  <c r="D59" i="4"/>
  <c r="E57" i="4"/>
  <c r="D57" i="4"/>
  <c r="E49" i="4"/>
  <c r="E48" i="4" s="1"/>
  <c r="D49" i="4"/>
  <c r="D48" i="4"/>
  <c r="D47" i="4" s="1"/>
  <c r="E47" i="4"/>
  <c r="E45" i="4"/>
  <c r="D45" i="4"/>
  <c r="E43" i="4"/>
  <c r="D43" i="4"/>
  <c r="E42" i="4"/>
  <c r="D42" i="4"/>
  <c r="E41" i="4"/>
  <c r="E40" i="4"/>
  <c r="E39" i="4"/>
  <c r="E38" i="4"/>
  <c r="E37" i="4"/>
  <c r="D37" i="4"/>
  <c r="E35" i="4"/>
  <c r="E34" i="4" s="1"/>
  <c r="D35" i="4"/>
  <c r="E33" i="4"/>
  <c r="D33" i="4"/>
  <c r="D30" i="4" s="1"/>
  <c r="D29" i="4" s="1"/>
  <c r="D28" i="4" s="1"/>
  <c r="E30" i="4"/>
  <c r="E29" i="4" s="1"/>
  <c r="E28" i="4" s="1"/>
  <c r="E27" i="4" s="1"/>
  <c r="E25" i="4"/>
  <c r="E23" i="4"/>
  <c r="D23" i="4"/>
  <c r="E21" i="4"/>
  <c r="D21" i="4"/>
  <c r="E20" i="4"/>
  <c r="E19" i="4"/>
  <c r="E18" i="4"/>
  <c r="E17" i="4"/>
  <c r="E16" i="4"/>
  <c r="E15" i="4" s="1"/>
  <c r="E14" i="4" s="1"/>
  <c r="D16" i="4"/>
  <c r="D15" i="4"/>
  <c r="E13" i="4"/>
  <c r="E12" i="4"/>
  <c r="E11" i="4"/>
  <c r="I187" i="3"/>
  <c r="I186" i="3" s="1"/>
  <c r="I185" i="3" s="1"/>
  <c r="I184" i="3" s="1"/>
  <c r="H187" i="3"/>
  <c r="H186" i="3" s="1"/>
  <c r="H185" i="3" s="1"/>
  <c r="H184" i="3" s="1"/>
  <c r="I182" i="3"/>
  <c r="I180" i="3" s="1"/>
  <c r="I179" i="3" s="1"/>
  <c r="I178" i="3" s="1"/>
  <c r="H182" i="3"/>
  <c r="H180" i="3" s="1"/>
  <c r="H179" i="3" s="1"/>
  <c r="H178" i="3" s="1"/>
  <c r="G180" i="3"/>
  <c r="G179" i="3" s="1"/>
  <c r="G178" i="3" s="1"/>
  <c r="I174" i="3"/>
  <c r="I175" i="3" s="1"/>
  <c r="H174" i="3"/>
  <c r="H173" i="3" s="1"/>
  <c r="I171" i="3"/>
  <c r="I167" i="3" s="1"/>
  <c r="I166" i="3" s="1"/>
  <c r="H171" i="3"/>
  <c r="H167" i="3" s="1"/>
  <c r="H166" i="3" s="1"/>
  <c r="I161" i="3"/>
  <c r="I162" i="3" s="1"/>
  <c r="I163" i="3" s="1"/>
  <c r="I164" i="3" s="1"/>
  <c r="H161" i="3"/>
  <c r="H162" i="3" s="1"/>
  <c r="H163" i="3" s="1"/>
  <c r="H164" i="3" s="1"/>
  <c r="G161" i="3"/>
  <c r="I159" i="3"/>
  <c r="I158" i="3" s="1"/>
  <c r="H159" i="3"/>
  <c r="H158" i="3" s="1"/>
  <c r="G159" i="3"/>
  <c r="G158" i="3" s="1"/>
  <c r="I157" i="3"/>
  <c r="I155" i="3" s="1"/>
  <c r="I154" i="3" s="1"/>
  <c r="H157" i="3"/>
  <c r="H155" i="3" s="1"/>
  <c r="H154" i="3" s="1"/>
  <c r="G155" i="3"/>
  <c r="G154" i="3" s="1"/>
  <c r="I150" i="3"/>
  <c r="H150" i="3"/>
  <c r="G150" i="3"/>
  <c r="I148" i="3"/>
  <c r="H148" i="3"/>
  <c r="G148" i="3"/>
  <c r="I136" i="3"/>
  <c r="H136" i="3"/>
  <c r="I134" i="3"/>
  <c r="I133" i="3" s="1"/>
  <c r="H134" i="3"/>
  <c r="H133" i="3" s="1"/>
  <c r="G134" i="3"/>
  <c r="G133" i="3" s="1"/>
  <c r="I132" i="3"/>
  <c r="I131" i="3" s="1"/>
  <c r="I130" i="3" s="1"/>
  <c r="H132" i="3"/>
  <c r="H131" i="3" s="1"/>
  <c r="H130" i="3" s="1"/>
  <c r="G131" i="3"/>
  <c r="G130" i="3" s="1"/>
  <c r="I129" i="3"/>
  <c r="I127" i="3" s="1"/>
  <c r="I126" i="3" s="1"/>
  <c r="H129" i="3"/>
  <c r="H127" i="3" s="1"/>
  <c r="H126" i="3" s="1"/>
  <c r="G129" i="3"/>
  <c r="G127" i="3" s="1"/>
  <c r="G126" i="3" s="1"/>
  <c r="I124" i="3"/>
  <c r="I121" i="3" s="1"/>
  <c r="I120" i="3" s="1"/>
  <c r="I119" i="3" s="1"/>
  <c r="H124" i="3"/>
  <c r="H121" i="3" s="1"/>
  <c r="H120" i="3" s="1"/>
  <c r="H119" i="3" s="1"/>
  <c r="G124" i="3"/>
  <c r="G121" i="3" s="1"/>
  <c r="G120" i="3" s="1"/>
  <c r="G119" i="3" s="1"/>
  <c r="I117" i="3"/>
  <c r="H117" i="3"/>
  <c r="G117" i="3"/>
  <c r="I114" i="3"/>
  <c r="I113" i="3" s="1"/>
  <c r="I112" i="3" s="1"/>
  <c r="I111" i="3" s="1"/>
  <c r="H114" i="3"/>
  <c r="H113" i="3" s="1"/>
  <c r="H112" i="3" s="1"/>
  <c r="H111" i="3" s="1"/>
  <c r="G114" i="3"/>
  <c r="G113" i="3" s="1"/>
  <c r="G112" i="3" s="1"/>
  <c r="G111" i="3" s="1"/>
  <c r="I110" i="3"/>
  <c r="H110" i="3"/>
  <c r="G110" i="3"/>
  <c r="I108" i="3"/>
  <c r="H108" i="3"/>
  <c r="G108" i="3"/>
  <c r="I107" i="3"/>
  <c r="H107" i="3"/>
  <c r="G107" i="3"/>
  <c r="I105" i="3"/>
  <c r="I104" i="3" s="1"/>
  <c r="H105" i="3"/>
  <c r="H104" i="3" s="1"/>
  <c r="G105" i="3"/>
  <c r="G104" i="3" s="1"/>
  <c r="I102" i="3"/>
  <c r="I99" i="3" s="1"/>
  <c r="I98" i="3" s="1"/>
  <c r="I97" i="3" s="1"/>
  <c r="H102" i="3"/>
  <c r="H99" i="3" s="1"/>
  <c r="H98" i="3" s="1"/>
  <c r="H97" i="3" s="1"/>
  <c r="G102" i="3"/>
  <c r="G99" i="3" s="1"/>
  <c r="G98" i="3" s="1"/>
  <c r="G97" i="3" s="1"/>
  <c r="I93" i="3"/>
  <c r="I91" i="3" s="1"/>
  <c r="I90" i="3" s="1"/>
  <c r="H93" i="3"/>
  <c r="H92" i="3" s="1"/>
  <c r="G93" i="3"/>
  <c r="G92" i="3" s="1"/>
  <c r="I88" i="3"/>
  <c r="H88" i="3"/>
  <c r="G88" i="3"/>
  <c r="I86" i="3"/>
  <c r="H86" i="3"/>
  <c r="G86" i="3"/>
  <c r="I85" i="3"/>
  <c r="H85" i="3"/>
  <c r="I81" i="3"/>
  <c r="I80" i="3" s="1"/>
  <c r="H81" i="3"/>
  <c r="H80" i="3" s="1"/>
  <c r="G81" i="3"/>
  <c r="G80" i="3" s="1"/>
  <c r="G75" i="3"/>
  <c r="I74" i="3"/>
  <c r="I72" i="3" s="1"/>
  <c r="I71" i="3" s="1"/>
  <c r="H74" i="3"/>
  <c r="H72" i="3" s="1"/>
  <c r="H71" i="3" s="1"/>
  <c r="G72" i="3"/>
  <c r="I70" i="3"/>
  <c r="H70" i="3"/>
  <c r="I68" i="3"/>
  <c r="I67" i="3" s="1"/>
  <c r="H68" i="3"/>
  <c r="H67" i="3" s="1"/>
  <c r="G67" i="3"/>
  <c r="I65" i="3"/>
  <c r="I64" i="3" s="1"/>
  <c r="I63" i="3" s="1"/>
  <c r="H65" i="3"/>
  <c r="H64" i="3" s="1"/>
  <c r="H63" i="3" s="1"/>
  <c r="G65" i="3"/>
  <c r="G64" i="3" s="1"/>
  <c r="G63" i="3" s="1"/>
  <c r="I62" i="3"/>
  <c r="I56" i="3" s="1"/>
  <c r="I55" i="3" s="1"/>
  <c r="H62" i="3"/>
  <c r="H56" i="3" s="1"/>
  <c r="H55" i="3" s="1"/>
  <c r="G62" i="3"/>
  <c r="G56" i="3" s="1"/>
  <c r="G55" i="3" s="1"/>
  <c r="I51" i="3"/>
  <c r="I50" i="3" s="1"/>
  <c r="H51" i="3"/>
  <c r="H50" i="3" s="1"/>
  <c r="G51" i="3"/>
  <c r="G49" i="3" s="1"/>
  <c r="I47" i="3"/>
  <c r="I44" i="3" s="1"/>
  <c r="H47" i="3"/>
  <c r="H44" i="3" s="1"/>
  <c r="G47" i="3"/>
  <c r="I42" i="3"/>
  <c r="I41" i="3" s="1"/>
  <c r="I40" i="3" s="1"/>
  <c r="H42" i="3"/>
  <c r="H41" i="3" s="1"/>
  <c r="H40" i="3" s="1"/>
  <c r="G42" i="3"/>
  <c r="G41" i="3" s="1"/>
  <c r="G40" i="3" s="1"/>
  <c r="I38" i="3"/>
  <c r="H38" i="3"/>
  <c r="I37" i="3"/>
  <c r="H37" i="3"/>
  <c r="G33" i="3"/>
  <c r="G32" i="3" s="1"/>
  <c r="G31" i="3" s="1"/>
  <c r="G30" i="3" s="1"/>
  <c r="I33" i="3"/>
  <c r="I32" i="3" s="1"/>
  <c r="I31" i="3" s="1"/>
  <c r="I30" i="3" s="1"/>
  <c r="H33" i="3"/>
  <c r="H32" i="3" s="1"/>
  <c r="H31" i="3" s="1"/>
  <c r="H30" i="3" s="1"/>
  <c r="I28" i="3"/>
  <c r="I27" i="3" s="1"/>
  <c r="I26" i="3" s="1"/>
  <c r="H28" i="3"/>
  <c r="H27" i="3" s="1"/>
  <c r="H26" i="3" s="1"/>
  <c r="G28" i="3"/>
  <c r="G27" i="3" s="1"/>
  <c r="G26" i="3" s="1"/>
  <c r="I24" i="3"/>
  <c r="I23" i="3" s="1"/>
  <c r="H24" i="3"/>
  <c r="H23" i="3" s="1"/>
  <c r="G24" i="3"/>
  <c r="G23" i="3" s="1"/>
  <c r="I19" i="3"/>
  <c r="I18" i="3" s="1"/>
  <c r="H19" i="3"/>
  <c r="H18" i="3" s="1"/>
  <c r="G19" i="3"/>
  <c r="G18" i="3" s="1"/>
  <c r="I17" i="3"/>
  <c r="I16" i="3" s="1"/>
  <c r="I15" i="3" s="1"/>
  <c r="I14" i="3" s="1"/>
  <c r="H17" i="3"/>
  <c r="H16" i="3" s="1"/>
  <c r="H15" i="3" s="1"/>
  <c r="H14" i="3" s="1"/>
  <c r="G17" i="3"/>
  <c r="G16" i="3" s="1"/>
  <c r="G15" i="3" s="1"/>
  <c r="D20" i="2"/>
  <c r="D19" i="2" s="1"/>
  <c r="D18" i="2" s="1"/>
  <c r="F16" i="2"/>
  <c r="E16" i="2"/>
  <c r="D16" i="2"/>
  <c r="F15" i="2"/>
  <c r="E15" i="2"/>
  <c r="D15" i="2"/>
  <c r="F14" i="2"/>
  <c r="E14" i="2"/>
  <c r="D14" i="2"/>
  <c r="C141" i="1"/>
  <c r="E137" i="1"/>
  <c r="D137" i="1"/>
  <c r="C137" i="1"/>
  <c r="E123" i="1"/>
  <c r="D123" i="1"/>
  <c r="E121" i="1"/>
  <c r="D121" i="1"/>
  <c r="C121" i="1"/>
  <c r="E111" i="1"/>
  <c r="D111" i="1"/>
  <c r="E95" i="1"/>
  <c r="D95" i="1"/>
  <c r="C95" i="1"/>
  <c r="E91" i="1"/>
  <c r="D91" i="1"/>
  <c r="E82" i="1"/>
  <c r="D82" i="1"/>
  <c r="C82" i="1"/>
  <c r="E78" i="1"/>
  <c r="D78" i="1"/>
  <c r="C78" i="1"/>
  <c r="E73" i="1"/>
  <c r="D73" i="1"/>
  <c r="C73" i="1"/>
  <c r="E70" i="1"/>
  <c r="E69" i="1" s="1"/>
  <c r="D70" i="1"/>
  <c r="D69" i="1" s="1"/>
  <c r="C69" i="1"/>
  <c r="E66" i="1"/>
  <c r="E65" i="1" s="1"/>
  <c r="E64" i="1" s="1"/>
  <c r="D66" i="1"/>
  <c r="D65" i="1" s="1"/>
  <c r="D64" i="1" s="1"/>
  <c r="C66" i="1"/>
  <c r="C65" i="1" s="1"/>
  <c r="C64" i="1" s="1"/>
  <c r="E62" i="1"/>
  <c r="D62" i="1"/>
  <c r="C62" i="1"/>
  <c r="E61" i="1"/>
  <c r="E60" i="1" s="1"/>
  <c r="D61" i="1"/>
  <c r="D60" i="1" s="1"/>
  <c r="C60" i="1"/>
  <c r="E59" i="1"/>
  <c r="E58" i="1" s="1"/>
  <c r="D59" i="1"/>
  <c r="D58" i="1" s="1"/>
  <c r="C58" i="1"/>
  <c r="E52" i="1"/>
  <c r="E51" i="1" s="1"/>
  <c r="D52" i="1"/>
  <c r="D51" i="1" s="1"/>
  <c r="C52" i="1"/>
  <c r="C51" i="1" s="1"/>
  <c r="E49" i="1"/>
  <c r="E48" i="1" s="1"/>
  <c r="D49" i="1"/>
  <c r="D48" i="1" s="1"/>
  <c r="C49" i="1"/>
  <c r="C48" i="1" s="1"/>
  <c r="E45" i="1"/>
  <c r="E44" i="1" s="1"/>
  <c r="E43" i="1" s="1"/>
  <c r="D45" i="1"/>
  <c r="D44" i="1" s="1"/>
  <c r="D43" i="1" s="1"/>
  <c r="C44" i="1"/>
  <c r="C43" i="1" s="1"/>
  <c r="E42" i="1"/>
  <c r="E41" i="1" s="1"/>
  <c r="D42" i="1"/>
  <c r="D41" i="1" s="1"/>
  <c r="C41" i="1"/>
  <c r="E40" i="1"/>
  <c r="E39" i="1" s="1"/>
  <c r="D40" i="1"/>
  <c r="D39" i="1" s="1"/>
  <c r="C39" i="1"/>
  <c r="C38" i="1"/>
  <c r="E37" i="1"/>
  <c r="E36" i="1" s="1"/>
  <c r="D37" i="1"/>
  <c r="D36" i="1" s="1"/>
  <c r="C36" i="1"/>
  <c r="E34" i="1"/>
  <c r="E33" i="1" s="1"/>
  <c r="D34" i="1"/>
  <c r="D33" i="1" s="1"/>
  <c r="C33" i="1"/>
  <c r="E32" i="1"/>
  <c r="E31" i="1" s="1"/>
  <c r="D32" i="1"/>
  <c r="D31" i="1" s="1"/>
  <c r="C31" i="1"/>
  <c r="E27" i="1"/>
  <c r="D27" i="1"/>
  <c r="C27" i="1"/>
  <c r="E26" i="1"/>
  <c r="E25" i="1" s="1"/>
  <c r="D26" i="1"/>
  <c r="D25" i="1" s="1"/>
  <c r="C25" i="1"/>
  <c r="E23" i="1"/>
  <c r="D23" i="1"/>
  <c r="C23" i="1"/>
  <c r="D22" i="1"/>
  <c r="D21" i="1" s="1"/>
  <c r="E21" i="1"/>
  <c r="E18" i="1"/>
  <c r="D18" i="1"/>
  <c r="E14" i="1"/>
  <c r="D14" i="1"/>
  <c r="D13" i="1" s="1"/>
  <c r="E13" i="1"/>
  <c r="C13" i="1"/>
  <c r="H54" i="3" l="1"/>
  <c r="G103" i="3"/>
  <c r="G96" i="3" s="1"/>
  <c r="G91" i="3"/>
  <c r="G90" i="3" s="1"/>
  <c r="H153" i="3"/>
  <c r="I36" i="3"/>
  <c r="I35" i="3" s="1"/>
  <c r="I29" i="3" s="1"/>
  <c r="I54" i="3"/>
  <c r="I153" i="3"/>
  <c r="H103" i="3"/>
  <c r="H96" i="3" s="1"/>
  <c r="G54" i="3"/>
  <c r="I22" i="3"/>
  <c r="I21" i="3" s="1"/>
  <c r="H22" i="3"/>
  <c r="H21" i="3" s="1"/>
  <c r="G83" i="3"/>
  <c r="G22" i="3"/>
  <c r="G21" i="3" s="1"/>
  <c r="H49" i="3"/>
  <c r="H165" i="3"/>
  <c r="I49" i="3"/>
  <c r="I83" i="3"/>
  <c r="I92" i="3"/>
  <c r="I103" i="3"/>
  <c r="I96" i="3" s="1"/>
  <c r="G140" i="3"/>
  <c r="G139" i="3" s="1"/>
  <c r="G138" i="3" s="1"/>
  <c r="H91" i="3"/>
  <c r="H90" i="3" s="1"/>
  <c r="H140" i="3"/>
  <c r="H139" i="3" s="1"/>
  <c r="H138" i="3" s="1"/>
  <c r="I140" i="3"/>
  <c r="I139" i="3" s="1"/>
  <c r="I138" i="3" s="1"/>
  <c r="I173" i="3"/>
  <c r="I165" i="3" s="1"/>
  <c r="H175" i="3"/>
  <c r="G14" i="3"/>
  <c r="H36" i="3"/>
  <c r="H35" i="3" s="1"/>
  <c r="H29" i="3" s="1"/>
  <c r="D13" i="2"/>
  <c r="D12" i="2" s="1"/>
  <c r="I183" i="3"/>
  <c r="H183" i="3"/>
  <c r="I125" i="3"/>
  <c r="I118" i="3" s="1"/>
  <c r="C57" i="1"/>
  <c r="E77" i="1"/>
  <c r="E76" i="1" s="1"/>
  <c r="C35" i="1"/>
  <c r="D30" i="1"/>
  <c r="D29" i="1" s="1"/>
  <c r="D68" i="1"/>
  <c r="D47" i="1"/>
  <c r="C47" i="1"/>
  <c r="E68" i="1"/>
  <c r="H125" i="3"/>
  <c r="H118" i="3" s="1"/>
  <c r="D20" i="1"/>
  <c r="E38" i="1"/>
  <c r="E35" i="1" s="1"/>
  <c r="D77" i="1"/>
  <c r="D76" i="1" s="1"/>
  <c r="E57" i="1"/>
  <c r="E20" i="1"/>
  <c r="C20" i="1"/>
  <c r="C19" i="1" s="1"/>
  <c r="C68" i="1"/>
  <c r="D38" i="1"/>
  <c r="D35" i="1" s="1"/>
  <c r="C30" i="1"/>
  <c r="C29" i="1" s="1"/>
  <c r="C12" i="1" s="1"/>
  <c r="E88" i="1"/>
  <c r="E87" i="1" s="1"/>
  <c r="E30" i="1"/>
  <c r="E29" i="1" s="1"/>
  <c r="E47" i="1"/>
  <c r="D57" i="1"/>
  <c r="D88" i="1"/>
  <c r="D87" i="1" s="1"/>
  <c r="H83" i="3"/>
  <c r="G46" i="3"/>
  <c r="G45" i="3" s="1"/>
  <c r="G44" i="3"/>
  <c r="G173" i="3"/>
  <c r="G165" i="3" s="1"/>
  <c r="C76" i="1"/>
  <c r="G50" i="3"/>
  <c r="E46" i="4"/>
  <c r="H53" i="3" l="1"/>
  <c r="H13" i="3" s="1"/>
  <c r="I137" i="3"/>
  <c r="I53" i="3"/>
  <c r="I13" i="3" s="1"/>
  <c r="H137" i="3"/>
  <c r="E75" i="1"/>
  <c r="D12" i="1"/>
  <c r="D75" i="1"/>
  <c r="D56" i="1" s="1"/>
  <c r="D55" i="1" s="1"/>
  <c r="E12" i="1"/>
  <c r="E56" i="1"/>
  <c r="E55" i="1" s="1"/>
  <c r="C87" i="1"/>
  <c r="C75" i="1" s="1"/>
  <c r="C56" i="1" s="1"/>
  <c r="C55" i="1" s="1"/>
  <c r="C143" i="1" s="1"/>
  <c r="C17" i="2" s="1"/>
  <c r="C16" i="2" s="1"/>
  <c r="I12" i="3" l="1"/>
  <c r="I11" i="3" s="1"/>
  <c r="F21" i="2" s="1"/>
  <c r="F20" i="2" s="1"/>
  <c r="F19" i="2" s="1"/>
  <c r="F18" i="2" s="1"/>
  <c r="F13" i="2" s="1"/>
  <c r="F12" i="2" s="1"/>
  <c r="H12" i="3"/>
  <c r="H11" i="3" s="1"/>
  <c r="E21" i="2" s="1"/>
  <c r="E20" i="2" s="1"/>
  <c r="E19" i="2" s="1"/>
  <c r="E18" i="2" s="1"/>
  <c r="E13" i="2" s="1"/>
  <c r="E12" i="2" s="1"/>
  <c r="D143" i="1"/>
  <c r="E143" i="1"/>
  <c r="C14" i="2"/>
  <c r="C15" i="2"/>
  <c r="G187" i="3"/>
  <c r="G186" i="3" s="1"/>
  <c r="G185" i="3" s="1"/>
  <c r="G184" i="3" s="1"/>
  <c r="G183" i="3" s="1"/>
  <c r="G36" i="3"/>
  <c r="G35" i="3"/>
  <c r="G29" i="3" s="1"/>
  <c r="G13" i="3" s="1"/>
  <c r="G12" i="3" s="1"/>
  <c r="G11" i="3" s="1"/>
  <c r="C21" i="2" s="1"/>
  <c r="C20" i="2" s="1"/>
  <c r="C19" i="2" s="1"/>
  <c r="C18" i="2" s="1"/>
  <c r="C13" i="2" s="1"/>
  <c r="C1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7" authorId="0" shapeId="0" xr:uid="{00000000-0006-0000-0100-000001000000}">
      <text>
        <r>
          <rPr>
            <sz val="10"/>
            <rFont val="Arial Cyr"/>
            <family val="2"/>
            <charset val="204"/>
          </rPr>
          <t xml:space="preserve">1:
</t>
        </r>
        <r>
          <rPr>
            <sz val="9"/>
            <color rgb="FF000000"/>
            <rFont val="Tahoma"/>
            <family val="2"/>
            <charset val="204"/>
          </rPr>
          <t>не понимаю ??
Должны быть доходы + МТ и субсидии</t>
        </r>
      </text>
    </comment>
    <comment ref="E17" authorId="0" shapeId="0" xr:uid="{00000000-0006-0000-0100-000002000000}">
      <text>
        <r>
          <rPr>
            <sz val="10"/>
            <rFont val="Arial Cyr"/>
            <family val="2"/>
            <charset val="204"/>
          </rPr>
          <t xml:space="preserve">1:
</t>
        </r>
        <r>
          <rPr>
            <sz val="9"/>
            <color rgb="FF000000"/>
            <rFont val="Tahoma"/>
            <family val="2"/>
            <charset val="204"/>
          </rPr>
          <t>не понимаю ??
Должны быть доходы + МТ и субсидии</t>
        </r>
      </text>
    </comment>
    <comment ref="F17" authorId="0" shapeId="0" xr:uid="{00000000-0006-0000-0100-000003000000}">
      <text>
        <r>
          <rPr>
            <sz val="10"/>
            <rFont val="Arial Cyr"/>
            <family val="2"/>
            <charset val="204"/>
          </rPr>
          <t xml:space="preserve">1:
</t>
        </r>
        <r>
          <rPr>
            <sz val="9"/>
            <color rgb="FF000000"/>
            <rFont val="Tahoma"/>
            <family val="2"/>
            <charset val="204"/>
          </rPr>
          <t>не понимаю ??
Должны быть доходы + МТ и субсидии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82" authorId="0" shapeId="0" xr:uid="{00000000-0006-0000-0200-000001000000}">
      <text>
        <r>
          <rPr>
            <sz val="10"/>
            <rFont val="Arial Cyr"/>
            <family val="2"/>
            <charset val="204"/>
          </rPr>
          <t xml:space="preserve">юзер:
</t>
        </r>
        <r>
          <rPr>
            <sz val="9"/>
            <color rgb="FF000000"/>
            <rFont val="Tahoma"/>
            <family val="2"/>
            <charset val="204"/>
          </rPr>
          <t>подгруппа Вр</t>
        </r>
      </text>
    </comment>
    <comment ref="G132" authorId="0" shapeId="0" xr:uid="{00000000-0006-0000-0200-000002000000}">
      <text>
        <r>
          <rPr>
            <sz val="10"/>
            <rFont val="Arial Cyr"/>
            <family val="2"/>
            <charset val="204"/>
          </rPr>
          <t xml:space="preserve">1:
</t>
        </r>
        <r>
          <rPr>
            <sz val="9"/>
            <color rgb="FF000000"/>
            <rFont val="Tahoma"/>
            <family val="2"/>
            <charset val="204"/>
          </rPr>
          <t>равны акцизам</t>
        </r>
      </text>
    </comment>
    <comment ref="G173" authorId="0" shapeId="0" xr:uid="{00000000-0006-0000-0200-000003000000}">
      <text>
        <r>
          <rPr>
            <sz val="10"/>
            <rFont val="Arial Cyr"/>
            <family val="2"/>
            <charset val="204"/>
          </rPr>
          <t xml:space="preserve">1:
</t>
        </r>
        <r>
          <rPr>
            <sz val="9"/>
            <color rgb="FF000000"/>
            <rFont val="Tahoma"/>
            <family val="2"/>
            <charset val="204"/>
          </rPr>
          <t>благоустройство за счет местного бюджета</t>
        </r>
      </text>
    </comment>
    <comment ref="H173" authorId="0" shapeId="0" xr:uid="{00000000-0006-0000-0200-000004000000}">
      <text>
        <r>
          <rPr>
            <sz val="10"/>
            <rFont val="Arial Cyr"/>
            <family val="2"/>
            <charset val="204"/>
          </rPr>
          <t xml:space="preserve">1:
</t>
        </r>
        <r>
          <rPr>
            <sz val="9"/>
            <color rgb="FF000000"/>
            <rFont val="Tahoma"/>
            <family val="2"/>
            <charset val="204"/>
          </rPr>
          <t>благоустройство за счет местного бюджета</t>
        </r>
      </text>
    </comment>
    <comment ref="I173" authorId="0" shapeId="0" xr:uid="{00000000-0006-0000-0200-000005000000}">
      <text>
        <r>
          <rPr>
            <sz val="10"/>
            <rFont val="Arial Cyr"/>
            <family val="2"/>
            <charset val="204"/>
          </rPr>
          <t xml:space="preserve">1:
</t>
        </r>
        <r>
          <rPr>
            <sz val="9"/>
            <color rgb="FF000000"/>
            <rFont val="Tahoma"/>
            <family val="2"/>
            <charset val="204"/>
          </rPr>
          <t>благоустройство за счет местного бюджета</t>
        </r>
      </text>
    </comment>
  </commentList>
</comments>
</file>

<file path=xl/sharedStrings.xml><?xml version="1.0" encoding="utf-8"?>
<sst xmlns="http://schemas.openxmlformats.org/spreadsheetml/2006/main" count="1290" uniqueCount="433">
  <si>
    <t>Приложение № 1</t>
  </si>
  <si>
    <t>к Решению Совета депутатов</t>
  </si>
  <si>
    <t>Сельского поселения «Тиманский сельсовет» ЗР НАО</t>
  </si>
  <si>
    <t>"О местном бюджете на 2024 год"</t>
  </si>
  <si>
    <t>Доходы</t>
  </si>
  <si>
    <t xml:space="preserve"> местного бюджета по кодам классификации доходов бюджетов, по кодам видов доходов, подвидов доходов, классификации операций сектора государственного управления, относящихся к доходам местного бюджета на 2024 год </t>
  </si>
  <si>
    <t>(тыс.руб.)</t>
  </si>
  <si>
    <t>Код бюджетной классификации Российской Федерации</t>
  </si>
  <si>
    <t>Наименование</t>
  </si>
  <si>
    <t>План на 2024 год</t>
  </si>
  <si>
    <t>План на 2025 год</t>
  </si>
  <si>
    <t>000 1 00 00000 00 0000 000</t>
  </si>
  <si>
    <t xml:space="preserve">НАЛОГОВЫЕ И НЕНАЛОГОВЫЕ ДОХОДЫ </t>
  </si>
  <si>
    <t xml:space="preserve">000 1 01 00000 00 0000 000 </t>
  </si>
  <si>
    <t>Налоги на прибыль, доходы</t>
  </si>
  <si>
    <t>000 1 01 02000 01 0000 110</t>
  </si>
  <si>
    <t>Налог на доходы физических лиц</t>
  </si>
  <si>
    <t>182 1 01 02010 01 2100 110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</si>
  <si>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осуществляются в соответствии со статьями 227, 2271и 228 Налогового кодекса Российской Федерации (пени по соответствующему платежу</t>
  </si>
  <si>
    <t>182 1 01 02010 01 3000 110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</si>
  <si>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осуществляются в соответствии со статьями 227, 2271и 228 Налогового кодекса Российской Федерации (пени по соответствующему платежу)</t>
  </si>
  <si>
    <t>182 1 01 02020 01 3000 110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</si>
  <si>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учредившие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</t>
  </si>
  <si>
    <t>000 1 01 02010 01 0000 110</t>
  </si>
  <si>
    <t>Налог на доходы 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227;227,1;228 Налогового кодекса Российской Федерации, а также доходов от долевого участия организации, полученных в виде дивидендов.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</si>
  <si>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</si>
  <si>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</si>
  <si>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</si>
  <si>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</si>
  <si>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182 1 03 02230 01 0000 110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</si>
  <si>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</si>
  <si>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</si>
  <si>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</si>
  <si>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</si>
  <si>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</si>
  <si>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</si>
  <si>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</si>
  <si>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</si>
  <si>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</si>
  <si>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</si>
  <si>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</si>
  <si>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</si>
  <si>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</si>
  <si>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</si>
  <si>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</si>
  <si>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000 1 05 00000 00 0000 000 </t>
  </si>
  <si>
    <t>Налоги на совокупный доход</t>
  </si>
  <si>
    <t>182 1 05 01000 00 0000 110</t>
  </si>
  <si>
    <t>Налог, взимаемый в связи с применением упрощенной системы налогообложения</t>
  </si>
  <si>
    <t>000 1 05 01010 01 0000 110</t>
  </si>
  <si>
    <t>Налог, взимаемый с налогоплательщиков, выбравших в качестве объекта налогообложения доходы</t>
  </si>
  <si>
    <t>182 1 05 01011 01 0000 110</t>
  </si>
  <si>
    <t>Налог,  взимаемый  с  налогоплательщиков,
выбравших в качестве объекта налогообложения
доходы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</si>
  <si>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</si>
  <si>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</si>
  <si>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182 1 05 01021 01 0000 110</t>
  </si>
  <si>
    <t>Налог,  взимаемый  с  налогоплательщиков, выбравших в качестве объекта налогообложения доходы, уменьшенные на величину расходов (в том
числе  минимальный  налог,  зачисляемый  в бюджеты субъектов Российской Федерации)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</si>
  <si>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</si>
  <si>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</si>
  <si>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</si>
  <si>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</si>
  <si>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182 1 06 01030 10 0000 110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</si>
  <si>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</t>
  </si>
  <si>
    <t>000 1 06 06000 00 0000 110</t>
  </si>
  <si>
    <t>Земельный налог</t>
  </si>
  <si>
    <t>000 1 06 06030 00 0000 110</t>
  </si>
  <si>
    <t>Земельный налог с организаций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</si>
  <si>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</si>
  <si>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</si>
  <si>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</si>
  <si>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</si>
  <si>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</si>
  <si>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</si>
  <si>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</si>
  <si>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</si>
  <si>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</si>
  <si>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</si>
  <si>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680 1 08 04020 01 0000 110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</si>
  <si>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</si>
  <si>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680 1 08 04020 01 1000 110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</si>
  <si>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</si>
  <si>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</si>
  <si>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</si>
  <si>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</si>
  <si>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</si>
  <si>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 (за исключением земельных участков  бюджетных и автономных учреждений)</t>
  </si>
  <si>
    <t>680 1 11 05025 10 0000 120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</si>
  <si>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</si>
  <si>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</si>
  <si>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</si>
  <si>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</si>
  <si>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государственной и муниципальной собственности  (за  исключением  имущества
бюджетных и автономных учреждений, а также имущества государственных и муниципальных унитарных предприятий, в том числе казенных)</t>
  </si>
  <si>
    <t>680 1 11 09045 10 0000 120</t>
  </si>
  <si>
    <t xml:space="preserve"> Прочие поступления от использования имущества, находящегося в собственности сельских поселений (за  исключением  имущества  муниципальных
бюджетных и автономных учреждений, а также имущества  муниципальных  унитарных предприятий, в том числе казенных)</t>
  </si>
  <si>
    <t>000 2 00 00000 00 0000 000</t>
  </si>
  <si>
    <t xml:space="preserve">БЕЗВОЗМЕЗДНЫЕ ПОСТУПЛЕНИЯ  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</si>
  <si>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</si>
  <si>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</si>
  <si>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</si>
  <si>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 Российской Федерации</t>
  </si>
  <si>
    <t>000 2 02 15001 00 0000 150</t>
  </si>
  <si>
    <t xml:space="preserve">Дотации на выравнивание бюджетной обеспеченности </t>
  </si>
  <si>
    <t>680 2 02 15001 10 0000 150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</si>
  <si>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</si>
  <si>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000 2 02 16001 00 0000 150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</si>
  <si>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</si>
  <si>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680 2 02 16001 10 0000 150</t>
  </si>
  <si>
    <t>Дотации бюджетам сельских поселений на выравнивание бюджетной обеспеченности из бюджетов муниципальных районов</t>
  </si>
  <si>
    <t>000 2 02 19999 00 0000 150</t>
  </si>
  <si>
    <t>Прочие дотации</t>
  </si>
  <si>
    <t>680 2 02 19999 10 0000 150</t>
  </si>
  <si>
    <t>Прочие дотации бюджетам сельских поселений</t>
  </si>
  <si>
    <t>000 2 02 20000 00 0000 150</t>
  </si>
  <si>
    <t>Субсидии бюджетам бюджетной системы Российской Федерации (межбюджетные субсидии)</t>
  </si>
  <si>
    <t>000 2 02 29999 00 0000 150</t>
  </si>
  <si>
    <t>Прочие субсидии</t>
  </si>
  <si>
    <t>000 2 02 29999 10 0000 150</t>
  </si>
  <si>
    <t>Прочие субсидии бюджетам сельских поселений</t>
  </si>
  <si>
    <t>680 2 02 29999 10 0000 150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</si>
  <si>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</si>
  <si>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000 2 02 30000 00 0000 150</t>
  </si>
  <si>
    <t>Субвенции бюджетам бюджетной системы Российской Федерации</t>
  </si>
  <si>
    <t>000 2 02 30024 00 0000 150</t>
  </si>
  <si>
    <t>Субвенции местным бюджетам на выполнение передаваемых полномочий субъектов Российской Федерации</t>
  </si>
  <si>
    <t>000 2 02 30024 10 0000 150</t>
  </si>
  <si>
    <t>Субвенции бюджетам сельских поселений на выполнение передаваемых полномочий субъектов Российской Федерации</t>
  </si>
  <si>
    <t>680 2 02 30024 10 0000 150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</si>
  <si>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</si>
  <si>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</si>
  <si>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000 2 02 35118 00 0000 150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</si>
  <si>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</si>
  <si>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680 2 02 35118 10 0000 150</t>
  </si>
  <si>
    <t xml:space="preserve">Субвенции бюджетам сельских поселений на осуществление   первичного воинского учета органами местного самоуправления поселений, муниципальных и городских округов </t>
  </si>
  <si>
    <t>000 2 02 40000 00 0000 150</t>
  </si>
  <si>
    <t>Иные межбюджетные трансферты</t>
  </si>
  <si>
    <t>000 2 02 40014 00 0000 150</t>
  </si>
  <si>
    <t>Межбюджетные  трансферты,  передаваемые бюджетам  муниципальных образований 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</si>
  <si>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</si>
  <si>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</si>
  <si>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680 2 02 40014 10 0000 150</t>
  </si>
  <si>
    <t xml:space="preserve">Муниципальная программа  «Безопасность на территории муниципального района «Заполярный район» на 2019-2030 годы» </t>
  </si>
  <si>
    <t>Организация обучения неработающего населения в области гражданской обороны и защиты от чрезвычайных ситуаций</t>
  </si>
  <si>
    <t>Предупреждение и ликвидация последствий ЧС в границах поселений муниципальных образований</t>
  </si>
  <si>
    <t>Муниципальная программа "Развитие транспортной инфраструктуры муниципального района "Заполярный район"  на 2021-2030 годы"</t>
  </si>
  <si>
    <t xml:space="preserve"> Содержание авиаплощадок в поселениях Заполярного района</t>
  </si>
  <si>
    <t>Обозначение и содержание снегоходных маршрутов</t>
  </si>
  <si>
    <t xml:space="preserve"> - обустройство проезда в районе от ул. Армейская до сельского кладбища п. Индига Сельского поселения "Тиманский сельсовет" ЗР НАО"</t>
  </si>
  <si>
    <t>000 2 02 49999 00 0000 150</t>
  </si>
  <si>
    <t xml:space="preserve">Прочие межбюджетные трансферты, передаваемые бюджетам </t>
  </si>
  <si>
    <t>000 2 02 49999 10 0000 150</t>
  </si>
  <si>
    <t xml:space="preserve">Прочие межбюджетные трансферты, передаваемые бюджетам сельских поселений  </t>
  </si>
  <si>
    <t>680 2 02 49999 10 0000 150</t>
  </si>
  <si>
    <t>Иные межбюджетные трансферты на поддержку  мер по обеспечению сбалансированности бюджетов поселений</t>
  </si>
  <si>
    <t>Иные межбюджетные трансферты местным бюджетам для поощрения муниципальных управленческих команд за дотижение Ненецким автономным округом показателей эффективности деятельности высшего должностного лица</t>
  </si>
  <si>
    <t>Расходы на оплату коммунальных услуг и приобретение твердого топлива</t>
  </si>
  <si>
    <t>Расходы на выплату пенсий за выслугу лет лицам, замещавшим выборные должности и должности муниципальной службы</t>
  </si>
  <si>
    <t>Расходы, связанные с организацией и проведением выборов депутатов представительных органов местного самоуправления и глав местных администраций</t>
  </si>
  <si>
    <t>МП "Строительство (приобретение) и проведение мероприятий по капитальному и текущему ремонту жилых помещений муниципального района «Заполярный район» на 2020-2030 годы"</t>
  </si>
  <si>
    <t>- капитальный ремонт жилого дома № 127 по ул. Рыбацкая в п. Индига</t>
  </si>
  <si>
    <t>- ремонт системы отопления в квартире № 4 дома №166 по ул. Новая в п. Индига МО "Тиманский сельсовет" НАО"</t>
  </si>
  <si>
    <t>- капитальный ремонт жилого дома № 159 по ул. Новая в п.Индига МО "Тиманский сельсовет" НАО</t>
  </si>
  <si>
    <t>- приобретение 1-комнатной квартиры в п.Индига МО "Тиманский сельсовет" НАО</t>
  </si>
  <si>
    <t>- ремонт цокольного перекрытия в жилом доме № 165 по ул. Новая в п.Индига МО "Тиманский сельсовет" НАО</t>
  </si>
  <si>
    <t>- ремонт цокольного перекрытия в жилом доме № 166 по ул. Новая в п.Индига МО "Тиманский сельсовет" НАО</t>
  </si>
  <si>
    <t>- снос ветхого жилого дома № 92 по ул. Центральная в п. Индига (софинансирование в размере 3% стоимости мероприятия)</t>
  </si>
  <si>
    <t>- разработка проектов организации работ по сносу дома №92 по ул. Центральная в п. Индига"</t>
  </si>
  <si>
    <t>- расходы, связанные с организацией и проведением выборов депутатов представительных органов местного самоуправления и глав местных администраций</t>
  </si>
  <si>
    <t>Муниципальная программа "Развитие транспортной инфраструктуры муниципального района "Заполярный район" на 2021-2030 годы"</t>
  </si>
  <si>
    <r>
      <rPr>
        <sz val="12"/>
        <rFont val="Times New Roman"/>
        <family val="1"/>
        <charset val="204"/>
      </rPr>
      <t xml:space="preserve">- осуществление дорожной деятельности в отношении автомобильных дорог местного значения за счет средств дорожного фонда муниципального района "Заполярный район" </t>
    </r>
    <r>
      <rPr>
        <b/>
        <sz val="12"/>
        <rFont val="Times New Roman"/>
        <family val="1"/>
        <charset val="204"/>
      </rPr>
      <t>(</t>
    </r>
    <r>
      <rPr>
        <sz val="12"/>
        <rFont val="Times New Roman"/>
        <family val="1"/>
        <charset val="204"/>
      </rPr>
      <t>ремонт и содержание автомобильных дорог общего пользования местного значения</t>
    </r>
    <r>
      <rPr>
        <b/>
        <sz val="12"/>
        <rFont val="Times New Roman"/>
        <family val="1"/>
        <charset val="204"/>
      </rPr>
      <t>)</t>
    </r>
  </si>
  <si>
    <t>Предоставление муниципальным  образованиям иных межбюджетных трансфертов  на возмещение недополученных доходов или финансовое возмещение затрат возникающих при оказании жителям поселения услуг общественных бань</t>
  </si>
  <si>
    <t>Благоустройство территорий поселений</t>
  </si>
  <si>
    <t>Уличное освещение</t>
  </si>
  <si>
    <t>- ремонт общественной бани п.Индига МО "Тиманский сельсовет" НАО</t>
  </si>
  <si>
    <t>Муниципальная программа "Развитие коммунальной инфраструктуры муниципального района  "Заполярный район" на 2020-2030 годы»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</si>
  <si>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или в постоянном (бессрочном) пользовании муниципальных образований, предназначенных под складирование отходов</t>
  </si>
  <si>
    <t>Муниципальная программа "Управление муниципальным имуществом муниципального района "Заполярный район" на 2022-2030 годы"</t>
  </si>
  <si>
    <t>- капитальный ремонт жилого дома по ул. Новая № 150 в п. Индига МО "Тиманский сельсовет" НАО</t>
  </si>
  <si>
    <t>- капитальный ремонт жилого дома по ул. Сельская № 101 в п. Индига МО "Тиманский сельсовет" НАО</t>
  </si>
  <si>
    <t>- капитальный ремонт жилого дома по ул. Сельская № 100 в п. Индига МО "Тиманский сельсовет" НАО</t>
  </si>
  <si>
    <t>- приобретение квартиры в п.Индига МО "Тиманский сельсовет" НАО</t>
  </si>
  <si>
    <t>- капитальный ремонт жилого дома № 102 по ул. Сельская в п. Индига МО "Тиманский сельсовет" НАО</t>
  </si>
  <si>
    <t>- текущий ремонт цокольного перекрытия в жилом доме 165 по ул.Новая в п.Индига МО "Тиманский сельсовет" НАО</t>
  </si>
  <si>
    <t>- текущий ремонт цокольного перекрытия в жилом доме 166 по ул.Новая в п.Индига МО "Тиманский сельсовет" НАО</t>
  </si>
  <si>
    <t>Организация ритуальных услуг</t>
  </si>
  <si>
    <t xml:space="preserve">Муниципальная программа «Безопасность на территории муниципального района «Заполярный район» на 2019-2030 годы» </t>
  </si>
  <si>
    <t>- выплаты денежного поощрения членам добровольных народных дружин, участвующим в охране общественного порядка в муниципальных образованиях</t>
  </si>
  <si>
    <t>Муниципальная программа «Управление муниципальным имуществом муниципального района «Заполярный район» на 2022-2030 годы»</t>
  </si>
  <si>
    <t>Выполнение работ по гидравлической промывке, испытаний на плотность и прочность системы отопления потребителя тепловой энергии</t>
  </si>
  <si>
    <t>ВСЕГО ДОХОДЫ ПОСЕЛЕНИЯ</t>
  </si>
  <si>
    <t>Приложение № 2</t>
  </si>
  <si>
    <t>Источники финансирования дефицита местного бюджета  на 2024 год</t>
  </si>
  <si>
    <t>Код бюджетной классификации источников внутреннего финансирования дефицитов бюджетов</t>
  </si>
  <si>
    <t>План на 2024 год (тыс.руб.)</t>
  </si>
  <si>
    <t>Исполнение за 3 квартал 2018 года (тыс.руб.)</t>
  </si>
  <si>
    <t>План на 2024 года (тыс.руб.)</t>
  </si>
  <si>
    <t>План на 2025 года (тыс.руб.)</t>
  </si>
  <si>
    <t xml:space="preserve">Источники внутреннего финансирования дефицитов бюджетов </t>
  </si>
  <si>
    <t>680 01 00 00 00 00 0000 000</t>
  </si>
  <si>
    <t>Изменение остатков средств на счетах по учету средств бюджетов</t>
  </si>
  <si>
    <t>680 01 05 00 00 00 0000 000</t>
  </si>
  <si>
    <t>Увеличение остатков средств бюджетов</t>
  </si>
  <si>
    <t>680 01 05 00 00 00 0000 500</t>
  </si>
  <si>
    <t>Увеличение прочих остатков средств бюджетов</t>
  </si>
  <si>
    <t>680 01 05 02 00 00 0000 500</t>
  </si>
  <si>
    <t>Увеличение прочих остатков денежных средств бюджетов</t>
  </si>
  <si>
    <t>680 01 05 02 01 00 0000 510</t>
  </si>
  <si>
    <t>Увеличение прочих остатков денежных средств бюджетов сельских поселений</t>
  </si>
  <si>
    <t>680 01 05 02 01 10 0000 510</t>
  </si>
  <si>
    <t>Уменьшение остатков средств бюджетов</t>
  </si>
  <si>
    <t>680 01 05 00 00 00 0000 600</t>
  </si>
  <si>
    <t>Уменьшение прочих остатков средств бюджетов</t>
  </si>
  <si>
    <t>680 01 05 02 00 00 0000 600</t>
  </si>
  <si>
    <t>Уменьшение прочих остатков  денежных средств бюджетов</t>
  </si>
  <si>
    <t>680 01 05 02 01 00 0000 610</t>
  </si>
  <si>
    <t>Уменьшение прочих остатков денежных средств бюджетов  сельских поселений</t>
  </si>
  <si>
    <t>680 01 05 02 01 10 0000 610</t>
  </si>
  <si>
    <t>Приложение № 3</t>
  </si>
  <si>
    <t xml:space="preserve">2024 №  </t>
  </si>
  <si>
    <t>Распределение</t>
  </si>
  <si>
    <t xml:space="preserve"> бюджетных ассигнований по разделам, подразделам, целевым статьям (муниципальным программам и непрограммным направлениям деятельности) и группам видов расходов бюджетов в ведомственной структуре расходов на 2024 год </t>
  </si>
  <si>
    <t>Глава</t>
  </si>
  <si>
    <t>Раздел</t>
  </si>
  <si>
    <t>Подраздел</t>
  </si>
  <si>
    <t>Целевая статья</t>
  </si>
  <si>
    <t>Вид расхода</t>
  </si>
  <si>
    <t>План на 2025 год (тыс.руб.)</t>
  </si>
  <si>
    <t>ВСЕГО РАСХОДОВ</t>
  </si>
  <si>
    <t>Администрация Сельского поселения «Тиманский сельсовет» Заполярного района Ненецкого автономного округа</t>
  </si>
  <si>
    <t>ОБЩЕГОСУДАРСТВЕННЫЕ ВОПРОСЫ</t>
  </si>
  <si>
    <t>01</t>
  </si>
  <si>
    <t>Функционирование высшего должностного лица субъекта Российской  Федерации и муниципального образования</t>
  </si>
  <si>
    <t>02</t>
  </si>
  <si>
    <t>Глава Сельского поселения</t>
  </si>
  <si>
    <t>91.0.00.00000</t>
  </si>
  <si>
    <t xml:space="preserve">Расходы на содержание органов местного самоуправления и обеспечение их функций </t>
  </si>
  <si>
    <t>91.0.00.91010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</si>
  <si>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</si>
  <si>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</si>
  <si>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Другие не программные расходы</t>
  </si>
  <si>
    <t>98.0.00.00000</t>
  </si>
  <si>
    <t xml:space="preserve">Иные межбюджетные трансферты местным бюджетам  для поощрения муниципальных управленческих команд за достижение Ненецким автономным округом показателей эффективности деятельности высшего должностного лица </t>
  </si>
  <si>
    <t>98.0.00.79020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</si>
  <si>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</si>
  <si>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законодательных (представительных) органов государственной власти и представительных органов муниципального образования</t>
  </si>
  <si>
    <t>03</t>
  </si>
  <si>
    <t>Представительный орган Сельского поселения</t>
  </si>
  <si>
    <t>92.0.00.00000</t>
  </si>
  <si>
    <t>Депутаты представительного органа</t>
  </si>
  <si>
    <t>92.1.00.00000</t>
  </si>
  <si>
    <t>Расходы на содержание органов местного самоуправления и обеспечение их функций</t>
  </si>
  <si>
    <t>92.1.00.91010</t>
  </si>
  <si>
    <t>Аппарат Совета депутатов муниципального образования</t>
  </si>
  <si>
    <t>92.2.00.00000</t>
  </si>
  <si>
    <t>92.2.00.91010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</si>
  <si>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</si>
  <si>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</si>
  <si>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Муниципальная программа "Развитие административной системы местного самоуправления муниципального района  " Заполярный район " на 2017-2025 годы "</t>
  </si>
  <si>
    <t>31.0.00.00000</t>
  </si>
  <si>
    <t>Подпрограмма 6 «Возмещение части затрат органов местного самоуправления поселений Ненецкого автономного округа»</t>
  </si>
  <si>
    <t>31.6.00.00000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</si>
  <si>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</t>
  </si>
  <si>
    <t>31.6.00.89220</t>
  </si>
  <si>
    <t>Закупка товаров, работ и услуг для обеспечения государственных (муниципальных) нужд</t>
  </si>
  <si>
    <t>200</t>
  </si>
  <si>
    <t>Администрация поселения</t>
  </si>
  <si>
    <t>93.0.00.00000</t>
  </si>
  <si>
    <t>93.0.00.91010</t>
  </si>
  <si>
    <t>Иные бюджетные ассигнования</t>
  </si>
  <si>
    <t>800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</si>
  <si>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</si>
  <si>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</si>
  <si>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для выполнения переданных полномочий контрольно-счетного органа поселения по осуществлению внешнего муниципального финансового контроля</t>
  </si>
  <si>
    <t>98.0.00.99110</t>
  </si>
  <si>
    <t>Межбюджетные трансферты</t>
  </si>
  <si>
    <t>500</t>
  </si>
  <si>
    <t>Обеспечение проведения выборов и референдумов</t>
  </si>
  <si>
    <t>07</t>
  </si>
  <si>
    <t>Муниципальная программа «Развитие административной системы местного самоуправления муниципального района «Заполярный район» на 2017-2025 годы»</t>
  </si>
  <si>
    <t>Резервные фонды</t>
  </si>
  <si>
    <t>11</t>
  </si>
  <si>
    <t>90.0.00.00000</t>
  </si>
  <si>
    <t>Резервные фонды местных администраций</t>
  </si>
  <si>
    <t>90.0.00.90010</t>
  </si>
  <si>
    <t>Другие общегосударственные вопросы</t>
  </si>
  <si>
    <t>13</t>
  </si>
  <si>
    <t>Муниципальная программа "Развитие административной системы местного самоуправления муниципального района " Заполярный район " на 2017-2025 годы "</t>
  </si>
  <si>
    <t>Подпрограмма 2 «Управление муниципальным имуществом»</t>
  </si>
  <si>
    <t>31.2.00.00000</t>
  </si>
  <si>
    <t>Иные межбюджетные трансферты в рамках подпрограммы 2 «Управление муниципальным имуществом»</t>
  </si>
  <si>
    <t>31.2.00.89210</t>
  </si>
  <si>
    <t>- приобретение запасных частей для вездехода "Трэкол" Администрации МО "Тиманский сельсовет" НАО</t>
  </si>
  <si>
    <t>- ремонт вездехода "Трэкол" Администрации МО "Тиманский сельсовет" НАО</t>
  </si>
  <si>
    <t>- ремонт снегохода "Arctic Cat Z1" Администрации МО "Тиманский сельсовет" НАО</t>
  </si>
  <si>
    <t>- устройство уличного туалета в п.Индига МО "Тиманский сельсовет" НАО</t>
  </si>
  <si>
    <t>- разработка проектной документации на ремонт причалов в п.Индига МО "Тиманский сельсовет" НАО</t>
  </si>
  <si>
    <t>31.2.22.89210</t>
  </si>
  <si>
    <t>- расходы на оплату коммунальных услуг и приобретение твердого топлива</t>
  </si>
  <si>
    <t>Муниципальная программа «Развитие транспортной инфраструктуры муниципального района «Заполярный район» на 2021-2030 годы»</t>
  </si>
  <si>
    <t>39.0.00.00000</t>
  </si>
  <si>
    <t>Иные межбюджетные трансферты в рамках муниципальной программы «Развитие транспортной инфраструктуры муниципального района «Заполярный район» на 2021-2030 годы»</t>
  </si>
  <si>
    <t>39.0.00.89290</t>
  </si>
  <si>
    <t>42.0.00.00000</t>
  </si>
  <si>
    <t>Иные межбюджетные трансферты в рамках муниципальной программы «Управление муниципальным имуществом  муниципального района «Заполярный район» на 2022-2030 годы»</t>
  </si>
  <si>
    <t>42.0.00.89210</t>
  </si>
  <si>
    <t>Капитальный и текущий ремонт муниципального имущества, разработка проектной документации. Сельское поселение "Тиманский сельсовет" Заполярного района Ненецкого автономного округа
Мероприятие "Переоборудование помещений бани                
п. Индига под хозяйственно-технические нужды МКП «Жилищно-коммунальное хозяйство муниципального образования «Тиманский сельсовет»» ЗР НАО"</t>
  </si>
  <si>
    <t>Выполнение переданных государственных полномочий</t>
  </si>
  <si>
    <t>95.0.00.00000</t>
  </si>
  <si>
    <t>95.0.00.79210</t>
  </si>
  <si>
    <t>Другие непрограммные расходы</t>
  </si>
  <si>
    <t xml:space="preserve"> </t>
  </si>
  <si>
    <t>Содержание зданий и сооружений на территории взлетно-посадочных полос и вертолетных площадок</t>
  </si>
  <si>
    <t>98.0.00.91080</t>
  </si>
  <si>
    <t>Оценка недвижимости, признание права и регулирование отношений по муниципальной собственности</t>
  </si>
  <si>
    <t>98.0.00.91090</t>
  </si>
  <si>
    <t>Проведение праздничных мероприятий</t>
  </si>
  <si>
    <t>98.0.00.91130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</si>
  <si>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</si>
  <si>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</si>
  <si>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</si>
  <si>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95.0.00.51180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</si>
  <si>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</si>
  <si>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</si>
  <si>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</si>
  <si>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Муниципальная программа «Безопасность  на территории муниципального района «Заполярный район» на 2019-2030 годы»</t>
  </si>
  <si>
    <t>33.0.00.00000</t>
  </si>
  <si>
    <t>Иные межбюджетные трансферты в рамках МП "Безопасность на территории муниципального района "Заполярный район" на 2019-2030 годы"</t>
  </si>
  <si>
    <t>33.0.00.89300</t>
  </si>
  <si>
    <t>- организация обучения неработающего населения в области гражданской обороны и защиты от чрезвычайных ситуаций</t>
  </si>
  <si>
    <t>- предупреждение и ликвидацию последствий ЧС в границах поселений муниципальных образований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</si>
  <si>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</si>
  <si>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</si>
  <si>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Иные межбюджетные трансферты в рамках муниципальной программы "Безопасность на территории муниципального района "Заполярный район" на 2019-2030 годы"</t>
  </si>
  <si>
    <t>33.0.00.89240</t>
  </si>
  <si>
    <t>.</t>
  </si>
  <si>
    <t>Муниципальные программы</t>
  </si>
  <si>
    <t>МП "Безопасность жизнедеятельности населения муниципального образования "Тиманский сельсовет" НАО на 2022 год"</t>
  </si>
  <si>
    <t>42.0.00.92050</t>
  </si>
  <si>
    <t>Другие вопросы в области национальной безопасности и правоохранительной деятельности</t>
  </si>
  <si>
    <t>14</t>
  </si>
  <si>
    <t>Выплаты денежного поощрения членам добровольных народных дружин, участвующим в охране общественного порядка в муниципальных образованиях</t>
  </si>
  <si>
    <t>НАЦИОНАЛЬНАЯ ЭКОНОМИКА</t>
  </si>
  <si>
    <t>Транспорт</t>
  </si>
  <si>
    <t>08</t>
  </si>
  <si>
    <t>Муниципальная программа « Развитие транспортной инфраструктур муниципального района «Заполярный район» на 2021-2030 годы»</t>
  </si>
  <si>
    <t>Иные межбюджетные трансферты в рамках муниципальной программы «Развитие транспортной инфраструктуры муниципального  района «Заполярный район» на 2021-2030 годы»</t>
  </si>
  <si>
    <t>Дорожное хозяйство (дорожные фонды)</t>
  </si>
  <si>
    <t>Иные межбюджетные трансферты в рамках муниципальной программы «Развитие транспортной инфраструктуры поселений муниципального  района «Заполярный район» на 2021-2030 годы»</t>
  </si>
  <si>
    <t>Ремонт и содержание автомобильных дорог общего пользования местного значения</t>
  </si>
  <si>
    <t>Муниципальный дорожный фонд</t>
  </si>
  <si>
    <t>98.0.00.93100</t>
  </si>
  <si>
    <t>Другие вопросы в области национальной экономики</t>
  </si>
  <si>
    <t>12</t>
  </si>
  <si>
    <t>Муниципальная программа «Поддержка малого и среднего предпринимательства в муниципальном образовании «Тиманский сельсовет» Ненецкого автономного округа» на 2021 год</t>
  </si>
  <si>
    <t xml:space="preserve">   Мероприятия в рамках Муниципальной программы «Поддержка малого и среднего предпринимательства в муниципальном образовании «Тиманский сельсовет» Ненецкого автономного округа» на 2022 год</t>
  </si>
  <si>
    <t>Социальное обеспечение и иные выплаты населению</t>
  </si>
  <si>
    <t>300</t>
  </si>
  <si>
    <t>ЖИЛИЩНО – КОММУНАЛЬНОЕ ХОЗЯЙСТВО</t>
  </si>
  <si>
    <t>05</t>
  </si>
  <si>
    <t>Жилищное хозяйство</t>
  </si>
  <si>
    <t>Муниципальная программа «Строительство (приобретение) и проведение мероприятий по капитальному и текущему ремонту жилых помещений муниципального района «Заполярный район» на 2020-2030 годы»</t>
  </si>
  <si>
    <t>35.0.00.00000</t>
  </si>
  <si>
    <t>Иные межбюджетные трансферты в рамках Муниципальной программы "Строительство (приобретение) и проведение мероприятий по капитальному и текущему ремонту жилых помещений муниципального района "Заполярный район" на 2020-2030 годы»</t>
  </si>
  <si>
    <t>35.0.00.89250</t>
  </si>
  <si>
    <t>- капитальный ремонт печи в  муниципальной  квартире  № 1 дома № 33 по ул. Центральная в п. Выучейский МО "Тиманский сельсовет" НАО</t>
  </si>
  <si>
    <t>- капитальный ремонт жилого дома № 102 по ул. Сельская в п.Индига МО "Тиманский сельсовет" НАО</t>
  </si>
  <si>
    <t xml:space="preserve">- приобретение квартиры в п. Индига МО "Тиманский сельсовет" НАО </t>
  </si>
  <si>
    <t>Капитальные вложения в объекты государственной (муниципальной) собственности</t>
  </si>
  <si>
    <t>400</t>
  </si>
  <si>
    <t>Другие мероприятия в области жилищного хозяйства</t>
  </si>
  <si>
    <t>98.0.00.96130</t>
  </si>
  <si>
    <t>Коммунальное хозяйство</t>
  </si>
  <si>
    <t>Муниципальная программа " Развитие социальной инфраструктуры и создание комфортных условий проживания на территории муниципального района «Заполярный район" на 2021-2030 годы"</t>
  </si>
  <si>
    <t>32.0.00.00000</t>
  </si>
  <si>
    <t>Иные межбюджетные трансферты в рамках муниципальной программы «Развитие социальной инфраструктуры и создание комфортных условий проживания на территории муниципального района «Заполярный район» на 2021-2030 годы»</t>
  </si>
  <si>
    <t>32.0.00.89230</t>
  </si>
  <si>
    <t>предоставление муниципальным  образованиям иных межбюджетных трансфертов  на возмещение недополученных доходов или финансового возмещения затрат, возникающих при оказании жителям поселения услуг общественных бань</t>
  </si>
  <si>
    <t>Муниципальная программа  «Развитие коммунальной инфраструктуры муниципального района «Заполярный район» на 2020-2030 годы»</t>
  </si>
  <si>
    <t>36.0.00.00000</t>
  </si>
  <si>
    <t>Иные межбюджетные трансферты в рамках муниципальной программы «Развитие коммунальной инфраструктуры муниципального района «Заполярный район» на 2020-2030 годы»</t>
  </si>
  <si>
    <t>36.0.00.89260</t>
  </si>
  <si>
    <t>Благоустройство</t>
  </si>
  <si>
    <t>680</t>
  </si>
  <si>
    <t>Текущий ремонт подвесного моста в п. Индига Сельского поселения "Тиманский сельсовет" ЗР НАО"</t>
  </si>
  <si>
    <t xml:space="preserve">на выранивание </t>
  </si>
  <si>
    <t>Прочие мероприятия по благоустройству</t>
  </si>
  <si>
    <t>98.0.00.96360</t>
  </si>
  <si>
    <t>Другие вопросы в области жилищно-коммунального хозяйства</t>
  </si>
  <si>
    <t>Иные межбюджетные трансферты на организацию ритуальных услуг</t>
  </si>
  <si>
    <t>98.0.00.89140</t>
  </si>
  <si>
    <t>СОЦИАЛЬНАЯ  ПОЛИТИКА</t>
  </si>
  <si>
    <t>Пенсионное обеспечение</t>
  </si>
  <si>
    <t>Муниципальная программа "Развитие административной системы местного самоуправления муниципального района  «Заполярный район " на 2017-2025 годы»</t>
  </si>
  <si>
    <t>Социальное обеспечение населения</t>
  </si>
  <si>
    <t>41.0.00.00000</t>
  </si>
  <si>
    <t>МП "Старшее поколение на 2022 год"</t>
  </si>
  <si>
    <t>41.0.00.95010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</si>
  <si>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 в их собственности жилого помещения</t>
  </si>
  <si>
    <t>95.0.00.79230</t>
  </si>
  <si>
    <t>Другие вопросы в области социальной политики</t>
  </si>
  <si>
    <t>98.0.00.79530</t>
  </si>
  <si>
    <t>Софинансирование расходных 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 за счет средств местного бюджета</t>
  </si>
  <si>
    <t>98.0.00.S9530</t>
  </si>
  <si>
    <t>Приложение № 4</t>
  </si>
  <si>
    <t xml:space="preserve"> бюджетных ассигнований по разделам и  подразделам классификации расходов бюджетов на 2024 год </t>
  </si>
  <si>
    <t>Сумма (тыс.руб.)</t>
  </si>
  <si>
    <t>2023 г.</t>
  </si>
  <si>
    <t xml:space="preserve">Расходы на выплату пенсий за выслугу лет лицам, замещавшим выборные должности </t>
  </si>
  <si>
    <t>Расходы на выплату пенсий за выслугу лет лицам, замещавшим  должности муниципальной службы</t>
  </si>
  <si>
    <t>Иные межбюджетные трансферты в рамках подпрограммы  "Возмещение части затрат органов местного самоуправления поселений Ненецкого автономного округа муниципальной программы "Развитие административной системы местного самоуправления муниципального района "Заполярный район" на 2024-2030 годы"</t>
  </si>
  <si>
    <t>Мероприятие «Ремонт котельной и подсобных помещений общественной бани в п. Индига Сельского поселения «Тиманский сельсовет» ЗР НАО»</t>
  </si>
  <si>
    <t xml:space="preserve">
Мероприятие «Капитальный ремонт общественной бани в 
п. Выучейский Сельского поселения «Тиманский сельсовет» ЗР НАО»</t>
  </si>
  <si>
    <t>Вывоз и очистка отходов производства и потребления</t>
  </si>
  <si>
    <t>Мероприятие «Замена деревянных тротуаров от дома № 126 по ул. Рыбацкая до дома № 131 по ул. Рыбацкая (здание аэропорта) в п. Индига Сельского поселения «Тиманский сельсовет» ЗР НАО»</t>
  </si>
  <si>
    <t>Капитальный и текущий ремонт муниципального имущества, разработка проектной документации</t>
  </si>
  <si>
    <t>Мероприятие "Капитальный ремонт дома № 116 по ул. Речная в 
п. Индига Сельского поселения «Тиманский сельсовет» ЗР НАО"</t>
  </si>
  <si>
    <t xml:space="preserve">Мероприятие "Приобретение и поставка 510 тонн щебня </t>
  </si>
  <si>
    <t>Муниципальная программа "Развитие социальной инфраструктуры и создание комфортных условий проживания на территории муниципального района "Заполярный район" на 2021-2030 годы"</t>
  </si>
  <si>
    <t>Мероприятие "Оснащение помещения, используемого участковым уполномоченным полиции в здании Администрации Сельского поселения «Тиманский сельсовет» ЗР НАО входными металлическими дверьми и металлическими решетками на оконные конструкции"</t>
  </si>
  <si>
    <t>Другие мероприятия</t>
  </si>
  <si>
    <t>Строительствл (приобретение), капитальный и текущий ремонт общественных бань</t>
  </si>
  <si>
    <t>43.0.00.89350</t>
  </si>
  <si>
    <t>43.0.00.00000</t>
  </si>
  <si>
    <t>43.0.00.89330</t>
  </si>
  <si>
    <t>43.0.00.89340</t>
  </si>
  <si>
    <t>Вывоз и очистка отходов потребления</t>
  </si>
  <si>
    <t>Строительство (приобретение), капитальный и текущий ремонт общественных бань</t>
  </si>
  <si>
    <t>Мероприятие «Капитальный ремонт общественной бани в 
п. Выучейский Сельского поселения «Тиманский сельсовет» ЗР НАО»</t>
  </si>
  <si>
    <t>Другие мероприятия за счет средств дорожного фонда</t>
  </si>
  <si>
    <t xml:space="preserve">  Мероприятие "Приобретение и поставка 510 тонн щебня 
в п. Индига Сельского поселения «Тиманский сельсовет» ЗР НАО"</t>
  </si>
  <si>
    <t>\</t>
  </si>
  <si>
    <t>Мероприятие "Проведение экспертизы сметного расчета капитального ремонта причалов в п. Индига Сельского поселения «Тиманский сельсовет» ЗР НАО"</t>
  </si>
  <si>
    <t xml:space="preserve"> 2023 №    </t>
  </si>
  <si>
    <t xml:space="preserve">2023г. 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</si>
</sst>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 ;[Red]\-#,##0.00\ "/>
    <numFmt numFmtId="165" formatCode="#,##0.0"/>
    <numFmt numFmtId="166" formatCode="0.0"/>
    <numFmt numFmtId="167" formatCode="0000"/>
  </numFmts>
  <fonts count="36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4"/>
      <name val="Arial Cyr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 Cyr"/>
      <family val="2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3.5"/>
      <color rgb="FF00000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002060"/>
      <name val="Arial Cyr"/>
      <family val="2"/>
      <charset val="204"/>
    </font>
    <font>
      <b/>
      <sz val="12"/>
      <color rgb="FF203864"/>
      <name val="Times New Roman"/>
      <family val="1"/>
      <charset val="204"/>
    </font>
    <font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9"/>
      <color rgb="FF000000"/>
      <name val="Tahoma"/>
      <family val="2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FF0000"/>
      <name val="Arial Cyr"/>
      <family val="2"/>
      <charset val="204"/>
    </font>
    <font>
      <b/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 Cyr"/>
      <family val="2"/>
      <charset val="204"/>
    </font>
    <font>
      <sz val="12"/>
      <color rgb="FF00206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rgb="FFFFFF66"/>
        <bgColor rgb="FFFFFF99"/>
      </patternFill>
    </fill>
    <fill>
      <patternFill patternType="solid">
        <fgColor rgb="FFFFFFCC"/>
        <bgColor rgb="FFFFF2CC"/>
      </patternFill>
    </fill>
    <fill>
      <patternFill patternType="solid">
        <fgColor rgb="FFFFF2CC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FFC000"/>
        <bgColor rgb="FFFFCC00"/>
      </patternFill>
    </fill>
    <fill>
      <patternFill patternType="solid">
        <fgColor rgb="FF00FF00"/>
        <bgColor rgb="FF00FF66"/>
      </patternFill>
    </fill>
    <fill>
      <patternFill patternType="solid">
        <fgColor rgb="FFCCCCFF"/>
        <bgColor rgb="FFBDD7EE"/>
      </patternFill>
    </fill>
    <fill>
      <patternFill patternType="solid">
        <fgColor rgb="FFB4C7E7"/>
        <bgColor rgb="FFBDD7EE"/>
      </patternFill>
    </fill>
    <fill>
      <patternFill patternType="solid">
        <fgColor rgb="FFDBDBDB"/>
        <bgColor rgb="FFE6E6FF"/>
      </patternFill>
    </fill>
    <fill>
      <patternFill patternType="solid">
        <fgColor rgb="FFFFCCFF"/>
        <bgColor rgb="FFE6E6FF"/>
      </patternFill>
    </fill>
    <fill>
      <patternFill patternType="solid">
        <fgColor rgb="FFFFFF00"/>
        <bgColor rgb="FFFFFF66"/>
      </patternFill>
    </fill>
    <fill>
      <patternFill patternType="solid">
        <fgColor rgb="FFFF950E"/>
        <bgColor rgb="FFFFC000"/>
      </patternFill>
    </fill>
    <fill>
      <patternFill patternType="solid">
        <fgColor rgb="FFFF99CC"/>
        <bgColor rgb="FFFF66CC"/>
      </patternFill>
    </fill>
    <fill>
      <patternFill patternType="solid">
        <fgColor rgb="FF9999FF"/>
        <bgColor rgb="FFB4C7E7"/>
      </patternFill>
    </fill>
    <fill>
      <patternFill patternType="solid">
        <fgColor rgb="FFE6E6FF"/>
        <bgColor rgb="FFDBDBDB"/>
      </patternFill>
    </fill>
    <fill>
      <patternFill patternType="solid">
        <fgColor rgb="FF00FF66"/>
        <bgColor rgb="FF00FF00"/>
      </patternFill>
    </fill>
    <fill>
      <patternFill patternType="solid">
        <fgColor rgb="FFFFFF99"/>
        <bgColor rgb="FFFFFFCC"/>
      </patternFill>
    </fill>
    <fill>
      <patternFill patternType="solid">
        <fgColor rgb="FFFF66CC"/>
        <bgColor rgb="FFFF99CC"/>
      </patternFill>
    </fill>
    <fill>
      <patternFill patternType="solid">
        <fgColor rgb="FFCCFF99"/>
        <bgColor rgb="FFCCFFCC"/>
      </patternFill>
    </fill>
    <fill>
      <patternFill patternType="solid">
        <fgColor rgb="FFBDD7EE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CC00"/>
        <bgColor rgb="FFFFC000"/>
      </patternFill>
    </fill>
    <fill>
      <patternFill patternType="solid">
        <fgColor rgb="FFCCFFFF"/>
        <bgColor rgb="FFCC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2" fillId="0" borderId="0"/>
  </cellStyleXfs>
  <cellXfs count="325">
    <xf numFmtId="0" fontId="0" fillId="0" borderId="0" xfId="0"/>
    <xf numFmtId="0" fontId="3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right" vertical="top"/>
    </xf>
    <xf numFmtId="164" fontId="3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5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4" fontId="8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4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top" wrapText="1"/>
    </xf>
    <xf numFmtId="165" fontId="7" fillId="3" borderId="1" xfId="0" applyNumberFormat="1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165" fontId="7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justify" vertical="top" wrapText="1"/>
    </xf>
    <xf numFmtId="165" fontId="11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0" fillId="3" borderId="2" xfId="0" applyFont="1" applyFill="1" applyBorder="1" applyAlignment="1">
      <alignment horizontal="justify" vertical="top"/>
    </xf>
    <xf numFmtId="164" fontId="0" fillId="0" borderId="0" xfId="0" applyNumberFormat="1"/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horizontal="justify" vertical="top"/>
    </xf>
    <xf numFmtId="165" fontId="7" fillId="0" borderId="3" xfId="0" applyNumberFormat="1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6" fontId="0" fillId="0" borderId="0" xfId="0" applyNumberFormat="1"/>
    <xf numFmtId="0" fontId="11" fillId="0" borderId="1" xfId="0" applyFont="1" applyBorder="1" applyAlignment="1">
      <alignment horizontal="justify" vertical="top"/>
    </xf>
    <xf numFmtId="0" fontId="10" fillId="3" borderId="1" xfId="0" applyFont="1" applyFill="1" applyBorder="1" applyAlignment="1">
      <alignment horizontal="justify" vertical="top"/>
    </xf>
    <xf numFmtId="165" fontId="7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top"/>
    </xf>
    <xf numFmtId="3" fontId="7" fillId="5" borderId="1" xfId="0" applyNumberFormat="1" applyFont="1" applyFill="1" applyBorder="1" applyAlignment="1">
      <alignment horizontal="left" vertical="center"/>
    </xf>
    <xf numFmtId="0" fontId="10" fillId="5" borderId="1" xfId="0" applyFont="1" applyFill="1" applyBorder="1" applyAlignment="1">
      <alignment vertical="top" wrapText="1"/>
    </xf>
    <xf numFmtId="165" fontId="7" fillId="5" borderId="1" xfId="0" applyNumberFormat="1" applyFont="1" applyFill="1" applyBorder="1" applyAlignment="1">
      <alignment horizontal="center" vertical="center" wrapText="1"/>
    </xf>
    <xf numFmtId="165" fontId="8" fillId="5" borderId="1" xfId="0" applyNumberFormat="1" applyFont="1" applyFill="1" applyBorder="1" applyAlignment="1">
      <alignment horizontal="center" vertical="center" wrapText="1"/>
    </xf>
    <xf numFmtId="3" fontId="11" fillId="5" borderId="1" xfId="0" applyNumberFormat="1" applyFont="1" applyFill="1" applyBorder="1" applyAlignment="1">
      <alignment horizontal="left" vertical="center"/>
    </xf>
    <xf numFmtId="0" fontId="11" fillId="5" borderId="1" xfId="0" applyFont="1" applyFill="1" applyBorder="1" applyAlignment="1">
      <alignment vertical="top" wrapText="1"/>
    </xf>
    <xf numFmtId="165" fontId="11" fillId="5" borderId="1" xfId="0" applyNumberFormat="1" applyFont="1" applyFill="1" applyBorder="1" applyAlignment="1">
      <alignment horizontal="center" vertical="center" wrapText="1"/>
    </xf>
    <xf numFmtId="165" fontId="9" fillId="5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12" fillId="0" borderId="0" xfId="0" applyFont="1"/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justify" vertical="top" wrapText="1"/>
    </xf>
    <xf numFmtId="0" fontId="7" fillId="6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top" wrapText="1"/>
    </xf>
    <xf numFmtId="165" fontId="7" fillId="6" borderId="1" xfId="0" applyNumberFormat="1" applyFont="1" applyFill="1" applyBorder="1" applyAlignment="1">
      <alignment horizontal="center" vertical="center" wrapText="1"/>
    </xf>
    <xf numFmtId="165" fontId="8" fillId="6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justify" vertical="top" wrapText="1"/>
    </xf>
    <xf numFmtId="165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top" wrapText="1"/>
    </xf>
    <xf numFmtId="165" fontId="0" fillId="0" borderId="0" xfId="0" applyNumberFormat="1"/>
    <xf numFmtId="0" fontId="15" fillId="0" borderId="1" xfId="0" applyFont="1" applyBorder="1" applyAlignment="1">
      <alignment horizontal="justify" vertical="top" wrapText="1"/>
    </xf>
    <xf numFmtId="165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justify" vertical="top" wrapText="1"/>
    </xf>
    <xf numFmtId="165" fontId="17" fillId="0" borderId="1" xfId="0" applyNumberFormat="1" applyFont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0" fontId="10" fillId="7" borderId="1" xfId="0" applyFont="1" applyFill="1" applyBorder="1" applyAlignment="1">
      <alignment horizontal="justify" vertical="top" wrapText="1"/>
    </xf>
    <xf numFmtId="165" fontId="7" fillId="7" borderId="1" xfId="0" applyNumberFormat="1" applyFont="1" applyFill="1" applyBorder="1" applyAlignment="1">
      <alignment horizontal="center" vertical="center" wrapText="1"/>
    </xf>
    <xf numFmtId="165" fontId="8" fillId="7" borderId="1" xfId="0" applyNumberFormat="1" applyFont="1" applyFill="1" applyBorder="1" applyAlignment="1">
      <alignment horizontal="center" vertical="center" wrapText="1"/>
    </xf>
    <xf numFmtId="165" fontId="13" fillId="5" borderId="1" xfId="0" applyNumberFormat="1" applyFont="1" applyFill="1" applyBorder="1" applyAlignment="1">
      <alignment horizontal="center" vertical="center" wrapText="1"/>
    </xf>
    <xf numFmtId="165" fontId="16" fillId="5" borderId="1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7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justify" vertical="top" wrapText="1"/>
    </xf>
    <xf numFmtId="165" fontId="7" fillId="9" borderId="1" xfId="0" applyNumberFormat="1" applyFont="1" applyFill="1" applyBorder="1" applyAlignment="1">
      <alignment horizontal="center" vertical="center" wrapText="1"/>
    </xf>
    <xf numFmtId="165" fontId="8" fillId="9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justify" vertical="top" wrapText="1"/>
    </xf>
    <xf numFmtId="49" fontId="11" fillId="5" borderId="1" xfId="0" applyNumberFormat="1" applyFont="1" applyFill="1" applyBorder="1" applyAlignment="1">
      <alignment horizontal="justify" vertical="top" wrapText="1"/>
    </xf>
    <xf numFmtId="0" fontId="7" fillId="10" borderId="1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horizontal="justify" vertical="top" wrapText="1"/>
    </xf>
    <xf numFmtId="165" fontId="7" fillId="10" borderId="1" xfId="0" applyNumberFormat="1" applyFont="1" applyFill="1" applyBorder="1" applyAlignment="1">
      <alignment horizontal="center" vertical="center" wrapText="1"/>
    </xf>
    <xf numFmtId="165" fontId="8" fillId="10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justify" vertical="top" wrapText="1"/>
    </xf>
    <xf numFmtId="0" fontId="13" fillId="11" borderId="1" xfId="0" applyFont="1" applyFill="1" applyBorder="1" applyAlignment="1">
      <alignment vertical="center" wrapText="1"/>
    </xf>
    <xf numFmtId="0" fontId="13" fillId="11" borderId="1" xfId="0" applyFont="1" applyFill="1" applyBorder="1" applyAlignment="1">
      <alignment horizontal="justify" vertical="top" wrapText="1"/>
    </xf>
    <xf numFmtId="165" fontId="13" fillId="11" borderId="1" xfId="0" applyNumberFormat="1" applyFont="1" applyFill="1" applyBorder="1" applyAlignment="1">
      <alignment horizontal="center" vertical="center" wrapText="1"/>
    </xf>
    <xf numFmtId="165" fontId="16" fillId="11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vertical="top" wrapText="1"/>
    </xf>
    <xf numFmtId="0" fontId="19" fillId="5" borderId="1" xfId="0" applyFont="1" applyFill="1" applyBorder="1" applyAlignment="1">
      <alignment horizontal="justify" vertical="top" wrapText="1"/>
    </xf>
    <xf numFmtId="165" fontId="19" fillId="5" borderId="1" xfId="0" applyNumberFormat="1" applyFont="1" applyFill="1" applyBorder="1" applyAlignment="1">
      <alignment horizontal="center" vertical="top" wrapText="1"/>
    </xf>
    <xf numFmtId="165" fontId="11" fillId="5" borderId="1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justify" vertical="top" wrapText="1"/>
    </xf>
    <xf numFmtId="0" fontId="20" fillId="0" borderId="0" xfId="0" applyFont="1"/>
    <xf numFmtId="0" fontId="4" fillId="5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justify" vertical="top" wrapText="1"/>
    </xf>
    <xf numFmtId="165" fontId="4" fillId="5" borderId="1" xfId="0" applyNumberFormat="1" applyFont="1" applyFill="1" applyBorder="1" applyAlignment="1">
      <alignment horizontal="center" vertical="top" wrapText="1"/>
    </xf>
    <xf numFmtId="165" fontId="8" fillId="1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1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top"/>
    </xf>
    <xf numFmtId="166" fontId="11" fillId="0" borderId="0" xfId="0" applyNumberFormat="1" applyFont="1" applyAlignment="1">
      <alignment horizontal="center" vertical="top"/>
    </xf>
    <xf numFmtId="0" fontId="11" fillId="0" borderId="2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justify" vertical="center" wrapText="1"/>
    </xf>
    <xf numFmtId="0" fontId="11" fillId="5" borderId="2" xfId="0" applyFont="1" applyFill="1" applyBorder="1" applyAlignment="1">
      <alignment horizontal="center" vertical="center" wrapText="1"/>
    </xf>
    <xf numFmtId="165" fontId="11" fillId="5" borderId="2" xfId="0" applyNumberFormat="1" applyFont="1" applyFill="1" applyBorder="1" applyAlignment="1">
      <alignment horizontal="center" vertical="center" wrapText="1"/>
    </xf>
    <xf numFmtId="165" fontId="17" fillId="5" borderId="2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4" fillId="0" borderId="0" xfId="0" applyFont="1" applyAlignment="1">
      <alignment wrapText="1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165" fontId="2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165" fontId="3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5" fontId="21" fillId="0" borderId="0" xfId="0" applyNumberFormat="1" applyFont="1" applyAlignment="1">
      <alignment horizontal="right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textRotation="90" wrapText="1"/>
    </xf>
    <xf numFmtId="165" fontId="21" fillId="0" borderId="1" xfId="0" applyNumberFormat="1" applyFont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left" vertical="center" wrapText="1"/>
    </xf>
    <xf numFmtId="0" fontId="21" fillId="12" borderId="1" xfId="0" applyFont="1" applyFill="1" applyBorder="1" applyAlignment="1">
      <alignment horizontal="center" vertical="center" textRotation="90" wrapText="1"/>
    </xf>
    <xf numFmtId="165" fontId="21" fillId="12" borderId="1" xfId="0" applyNumberFormat="1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>
      <alignment horizontal="left" vertical="center" wrapText="1"/>
    </xf>
    <xf numFmtId="0" fontId="21" fillId="13" borderId="1" xfId="0" applyFont="1" applyFill="1" applyBorder="1" applyAlignment="1">
      <alignment horizontal="center" vertical="center" wrapText="1"/>
    </xf>
    <xf numFmtId="49" fontId="21" fillId="13" borderId="1" xfId="0" applyNumberFormat="1" applyFont="1" applyFill="1" applyBorder="1" applyAlignment="1">
      <alignment horizontal="center" vertical="center" wrapText="1"/>
    </xf>
    <xf numFmtId="165" fontId="21" fillId="13" borderId="1" xfId="0" applyNumberFormat="1" applyFont="1" applyFill="1" applyBorder="1" applyAlignment="1">
      <alignment horizontal="center" vertical="center" wrapText="1"/>
    </xf>
    <xf numFmtId="0" fontId="21" fillId="14" borderId="1" xfId="0" applyFont="1" applyFill="1" applyBorder="1" applyAlignment="1">
      <alignment horizontal="left" vertical="center" wrapText="1"/>
    </xf>
    <xf numFmtId="0" fontId="21" fillId="14" borderId="1" xfId="0" applyFont="1" applyFill="1" applyBorder="1" applyAlignment="1">
      <alignment horizontal="center" vertical="center" wrapText="1"/>
    </xf>
    <xf numFmtId="49" fontId="21" fillId="14" borderId="1" xfId="0" applyNumberFormat="1" applyFont="1" applyFill="1" applyBorder="1" applyAlignment="1">
      <alignment horizontal="center" vertical="center" wrapText="1"/>
    </xf>
    <xf numFmtId="165" fontId="21" fillId="1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26" fillId="15" borderId="1" xfId="0" applyFont="1" applyFill="1" applyBorder="1" applyAlignment="1">
      <alignment horizontal="left" vertical="center" wrapText="1"/>
    </xf>
    <xf numFmtId="0" fontId="21" fillId="15" borderId="1" xfId="0" applyFont="1" applyFill="1" applyBorder="1" applyAlignment="1">
      <alignment horizontal="center" vertical="center" wrapText="1"/>
    </xf>
    <xf numFmtId="49" fontId="21" fillId="15" borderId="1" xfId="0" applyNumberFormat="1" applyFont="1" applyFill="1" applyBorder="1" applyAlignment="1">
      <alignment horizontal="center" vertical="center" wrapText="1"/>
    </xf>
    <xf numFmtId="165" fontId="21" fillId="15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165" fontId="21" fillId="2" borderId="1" xfId="0" applyNumberFormat="1" applyFont="1" applyFill="1" applyBorder="1" applyAlignment="1">
      <alignment horizontal="center" vertical="center" wrapText="1"/>
    </xf>
    <xf numFmtId="0" fontId="21" fillId="16" borderId="1" xfId="0" applyFont="1" applyFill="1" applyBorder="1" applyAlignment="1">
      <alignment horizontal="left" vertical="center" wrapText="1"/>
    </xf>
    <xf numFmtId="0" fontId="21" fillId="16" borderId="1" xfId="0" applyFont="1" applyFill="1" applyBorder="1" applyAlignment="1">
      <alignment horizontal="center" vertical="center" wrapText="1"/>
    </xf>
    <xf numFmtId="49" fontId="21" fillId="16" borderId="1" xfId="0" applyNumberFormat="1" applyFont="1" applyFill="1" applyBorder="1" applyAlignment="1">
      <alignment horizontal="center" vertical="center" wrapText="1"/>
    </xf>
    <xf numFmtId="165" fontId="21" fillId="16" borderId="1" xfId="0" applyNumberFormat="1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left" vertical="center" wrapText="1"/>
    </xf>
    <xf numFmtId="0" fontId="21" fillId="11" borderId="1" xfId="0" applyFont="1" applyFill="1" applyBorder="1" applyAlignment="1">
      <alignment horizontal="center" vertical="center" wrapText="1"/>
    </xf>
    <xf numFmtId="49" fontId="21" fillId="11" borderId="1" xfId="0" applyNumberFormat="1" applyFont="1" applyFill="1" applyBorder="1" applyAlignment="1">
      <alignment horizontal="center" vertical="center" wrapText="1"/>
    </xf>
    <xf numFmtId="165" fontId="21" fillId="11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17" borderId="1" xfId="0" applyFont="1" applyFill="1" applyBorder="1" applyAlignment="1">
      <alignment horizontal="left" vertical="center" wrapText="1"/>
    </xf>
    <xf numFmtId="0" fontId="21" fillId="17" borderId="1" xfId="0" applyFont="1" applyFill="1" applyBorder="1" applyAlignment="1">
      <alignment horizontal="center" vertical="center" wrapText="1"/>
    </xf>
    <xf numFmtId="49" fontId="21" fillId="17" borderId="1" xfId="0" applyNumberFormat="1" applyFont="1" applyFill="1" applyBorder="1" applyAlignment="1">
      <alignment horizontal="center" vertical="center" wrapText="1"/>
    </xf>
    <xf numFmtId="165" fontId="21" fillId="17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1" fillId="18" borderId="1" xfId="0" applyFont="1" applyFill="1" applyBorder="1" applyAlignment="1">
      <alignment horizontal="left" vertical="center" wrapText="1"/>
    </xf>
    <xf numFmtId="0" fontId="21" fillId="18" borderId="1" xfId="0" applyFont="1" applyFill="1" applyBorder="1" applyAlignment="1">
      <alignment horizontal="center" vertical="center" wrapText="1"/>
    </xf>
    <xf numFmtId="49" fontId="21" fillId="18" borderId="1" xfId="0" applyNumberFormat="1" applyFont="1" applyFill="1" applyBorder="1" applyAlignment="1">
      <alignment horizontal="center" vertical="center" wrapText="1"/>
    </xf>
    <xf numFmtId="165" fontId="21" fillId="18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vertical="center" wrapText="1"/>
    </xf>
    <xf numFmtId="49" fontId="4" fillId="5" borderId="5" xfId="0" applyNumberFormat="1" applyFont="1" applyFill="1" applyBorder="1" applyAlignment="1">
      <alignment horizontal="center" vertical="center" wrapText="1"/>
    </xf>
    <xf numFmtId="165" fontId="4" fillId="5" borderId="5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21" fillId="19" borderId="1" xfId="0" applyFont="1" applyFill="1" applyBorder="1" applyAlignment="1">
      <alignment horizontal="left" vertical="center" wrapText="1"/>
    </xf>
    <xf numFmtId="0" fontId="21" fillId="19" borderId="1" xfId="0" applyFont="1" applyFill="1" applyBorder="1" applyAlignment="1">
      <alignment horizontal="center" vertical="center" wrapText="1"/>
    </xf>
    <xf numFmtId="49" fontId="21" fillId="19" borderId="1" xfId="0" applyNumberFormat="1" applyFont="1" applyFill="1" applyBorder="1" applyAlignment="1">
      <alignment horizontal="center" vertical="center" wrapText="1"/>
    </xf>
    <xf numFmtId="49" fontId="24" fillId="19" borderId="1" xfId="0" applyNumberFormat="1" applyFont="1" applyFill="1" applyBorder="1" applyAlignment="1">
      <alignment horizontal="center" vertical="center" wrapText="1"/>
    </xf>
    <xf numFmtId="49" fontId="4" fillId="19" borderId="1" xfId="0" applyNumberFormat="1" applyFont="1" applyFill="1" applyBorder="1" applyAlignment="1">
      <alignment horizontal="center" vertical="center" wrapText="1"/>
    </xf>
    <xf numFmtId="165" fontId="21" fillId="19" borderId="1" xfId="0" applyNumberFormat="1" applyFont="1" applyFill="1" applyBorder="1" applyAlignment="1">
      <alignment horizontal="center" vertical="center" wrapText="1"/>
    </xf>
    <xf numFmtId="0" fontId="4" fillId="18" borderId="1" xfId="0" applyFont="1" applyFill="1" applyBorder="1" applyAlignment="1">
      <alignment horizontal="left" vertical="center" wrapText="1"/>
    </xf>
    <xf numFmtId="0" fontId="4" fillId="18" borderId="1" xfId="0" applyFont="1" applyFill="1" applyBorder="1" applyAlignment="1">
      <alignment horizontal="center" vertical="center" wrapText="1"/>
    </xf>
    <xf numFmtId="49" fontId="4" fillId="18" borderId="1" xfId="0" applyNumberFormat="1" applyFont="1" applyFill="1" applyBorder="1" applyAlignment="1">
      <alignment horizontal="center" vertical="center" wrapText="1"/>
    </xf>
    <xf numFmtId="165" fontId="4" fillId="18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20" borderId="1" xfId="0" applyFont="1" applyFill="1" applyBorder="1" applyAlignment="1">
      <alignment horizontal="left" vertical="center" wrapText="1"/>
    </xf>
    <xf numFmtId="0" fontId="4" fillId="20" borderId="1" xfId="0" applyFont="1" applyFill="1" applyBorder="1" applyAlignment="1">
      <alignment horizontal="center" vertical="center" wrapText="1"/>
    </xf>
    <xf numFmtId="49" fontId="4" fillId="20" borderId="1" xfId="0" applyNumberFormat="1" applyFont="1" applyFill="1" applyBorder="1" applyAlignment="1">
      <alignment horizontal="center" vertical="center" wrapText="1"/>
    </xf>
    <xf numFmtId="49" fontId="24" fillId="20" borderId="1" xfId="0" applyNumberFormat="1" applyFont="1" applyFill="1" applyBorder="1" applyAlignment="1">
      <alignment horizontal="center" vertical="center" wrapText="1"/>
    </xf>
    <xf numFmtId="165" fontId="4" fillId="20" borderId="1" xfId="0" applyNumberFormat="1" applyFont="1" applyFill="1" applyBorder="1" applyAlignment="1">
      <alignment horizontal="center" vertical="center" wrapText="1"/>
    </xf>
    <xf numFmtId="167" fontId="4" fillId="5" borderId="1" xfId="1" applyNumberFormat="1" applyFont="1" applyFill="1" applyBorder="1" applyAlignment="1" applyProtection="1">
      <alignment horizontal="left" vertical="center" wrapText="1"/>
      <protection hidden="1"/>
    </xf>
    <xf numFmtId="0" fontId="21" fillId="21" borderId="1" xfId="0" applyFont="1" applyFill="1" applyBorder="1" applyAlignment="1">
      <alignment horizontal="left" vertical="center" wrapText="1"/>
    </xf>
    <xf numFmtId="0" fontId="21" fillId="21" borderId="1" xfId="0" applyFont="1" applyFill="1" applyBorder="1" applyAlignment="1">
      <alignment horizontal="center" vertical="center" wrapText="1"/>
    </xf>
    <xf numFmtId="49" fontId="21" fillId="21" borderId="1" xfId="0" applyNumberFormat="1" applyFont="1" applyFill="1" applyBorder="1" applyAlignment="1">
      <alignment horizontal="center" vertical="center" wrapText="1"/>
    </xf>
    <xf numFmtId="49" fontId="26" fillId="21" borderId="1" xfId="0" applyNumberFormat="1" applyFont="1" applyFill="1" applyBorder="1" applyAlignment="1">
      <alignment horizontal="center" vertical="center" wrapText="1"/>
    </xf>
    <xf numFmtId="165" fontId="21" fillId="21" borderId="1" xfId="0" applyNumberFormat="1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0" fontId="4" fillId="22" borderId="1" xfId="0" applyFont="1" applyFill="1" applyBorder="1" applyAlignment="1">
      <alignment horizontal="left" vertical="center" wrapText="1"/>
    </xf>
    <xf numFmtId="0" fontId="24" fillId="22" borderId="1" xfId="0" applyFont="1" applyFill="1" applyBorder="1" applyAlignment="1">
      <alignment horizontal="center" vertical="center" wrapText="1"/>
    </xf>
    <xf numFmtId="49" fontId="24" fillId="22" borderId="1" xfId="0" applyNumberFormat="1" applyFont="1" applyFill="1" applyBorder="1" applyAlignment="1">
      <alignment horizontal="center" vertical="center" wrapText="1"/>
    </xf>
    <xf numFmtId="165" fontId="24" fillId="22" borderId="1" xfId="0" applyNumberFormat="1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165" fontId="24" fillId="5" borderId="1" xfId="0" applyNumberFormat="1" applyFont="1" applyFill="1" applyBorder="1" applyAlignment="1">
      <alignment horizontal="center" vertical="center" wrapText="1"/>
    </xf>
    <xf numFmtId="0" fontId="21" fillId="23" borderId="1" xfId="0" applyFont="1" applyFill="1" applyBorder="1" applyAlignment="1">
      <alignment horizontal="left" vertical="center" wrapText="1"/>
    </xf>
    <xf numFmtId="0" fontId="21" fillId="23" borderId="1" xfId="0" applyFont="1" applyFill="1" applyBorder="1" applyAlignment="1">
      <alignment horizontal="center" vertical="center" wrapText="1"/>
    </xf>
    <xf numFmtId="49" fontId="21" fillId="23" borderId="1" xfId="0" applyNumberFormat="1" applyFont="1" applyFill="1" applyBorder="1" applyAlignment="1">
      <alignment horizontal="center" vertical="center" wrapText="1"/>
    </xf>
    <xf numFmtId="165" fontId="21" fillId="2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/>
    </xf>
    <xf numFmtId="49" fontId="21" fillId="3" borderId="1" xfId="0" applyNumberFormat="1" applyFont="1" applyFill="1" applyBorder="1" applyAlignment="1">
      <alignment horizontal="center" vertical="center" wrapText="1"/>
    </xf>
    <xf numFmtId="165" fontId="21" fillId="3" borderId="1" xfId="0" applyNumberFormat="1" applyFont="1" applyFill="1" applyBorder="1" applyAlignment="1">
      <alignment horizontal="center" vertical="center" wrapText="1"/>
    </xf>
    <xf numFmtId="49" fontId="21" fillId="5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0" fontId="21" fillId="22" borderId="1" xfId="0" applyFont="1" applyFill="1" applyBorder="1" applyAlignment="1">
      <alignment horizontal="left" vertical="center" wrapText="1"/>
    </xf>
    <xf numFmtId="0" fontId="21" fillId="22" borderId="1" xfId="0" applyFont="1" applyFill="1" applyBorder="1" applyAlignment="1">
      <alignment horizontal="center" vertical="center" wrapText="1"/>
    </xf>
    <xf numFmtId="49" fontId="21" fillId="22" borderId="1" xfId="0" applyNumberFormat="1" applyFont="1" applyFill="1" applyBorder="1" applyAlignment="1">
      <alignment horizontal="center" vertical="center" wrapText="1"/>
    </xf>
    <xf numFmtId="49" fontId="26" fillId="22" borderId="1" xfId="0" applyNumberFormat="1" applyFont="1" applyFill="1" applyBorder="1" applyAlignment="1">
      <alignment horizontal="center" vertical="center" wrapText="1"/>
    </xf>
    <xf numFmtId="165" fontId="21" fillId="22" borderId="1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justify" vertical="center" wrapText="1"/>
    </xf>
    <xf numFmtId="0" fontId="21" fillId="24" borderId="1" xfId="0" applyFont="1" applyFill="1" applyBorder="1" applyAlignment="1">
      <alignment horizontal="left" vertical="center" wrapText="1"/>
    </xf>
    <xf numFmtId="0" fontId="21" fillId="24" borderId="1" xfId="0" applyFont="1" applyFill="1" applyBorder="1" applyAlignment="1">
      <alignment horizontal="center" vertical="center" wrapText="1"/>
    </xf>
    <xf numFmtId="49" fontId="21" fillId="24" borderId="1" xfId="0" applyNumberFormat="1" applyFont="1" applyFill="1" applyBorder="1" applyAlignment="1">
      <alignment horizontal="center" vertical="center" wrapText="1"/>
    </xf>
    <xf numFmtId="165" fontId="21" fillId="24" borderId="1" xfId="0" applyNumberFormat="1" applyFont="1" applyFill="1" applyBorder="1" applyAlignment="1">
      <alignment horizontal="center" vertical="center" wrapText="1"/>
    </xf>
    <xf numFmtId="49" fontId="21" fillId="12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5" fontId="24" fillId="0" borderId="1" xfId="0" applyNumberFormat="1" applyFont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left" vertical="center" wrapText="1"/>
    </xf>
    <xf numFmtId="49" fontId="0" fillId="0" borderId="0" xfId="0" applyNumberFormat="1"/>
    <xf numFmtId="0" fontId="27" fillId="0" borderId="1" xfId="0" applyFont="1" applyBorder="1" applyAlignment="1">
      <alignment horizontal="center" vertical="top" wrapText="1"/>
    </xf>
    <xf numFmtId="49" fontId="27" fillId="0" borderId="1" xfId="0" applyNumberFormat="1" applyFont="1" applyBorder="1" applyAlignment="1">
      <alignment horizontal="center" vertical="top" wrapText="1"/>
    </xf>
    <xf numFmtId="49" fontId="28" fillId="0" borderId="1" xfId="0" applyNumberFormat="1" applyFont="1" applyBorder="1" applyAlignment="1">
      <alignment horizontal="center" vertical="top" wrapText="1"/>
    </xf>
    <xf numFmtId="165" fontId="27" fillId="0" borderId="1" xfId="0" applyNumberFormat="1" applyFont="1" applyBorder="1" applyAlignment="1">
      <alignment horizontal="center" vertical="top" wrapText="1"/>
    </xf>
    <xf numFmtId="0" fontId="21" fillId="20" borderId="1" xfId="0" applyFont="1" applyFill="1" applyBorder="1" applyAlignment="1">
      <alignment horizontal="left" vertical="center" wrapText="1"/>
    </xf>
    <xf numFmtId="0" fontId="21" fillId="20" borderId="1" xfId="0" applyFont="1" applyFill="1" applyBorder="1" applyAlignment="1">
      <alignment horizontal="center" vertical="center" wrapText="1"/>
    </xf>
    <xf numFmtId="49" fontId="21" fillId="20" borderId="1" xfId="0" applyNumberFormat="1" applyFont="1" applyFill="1" applyBorder="1" applyAlignment="1">
      <alignment horizontal="center" vertical="center" wrapText="1"/>
    </xf>
    <xf numFmtId="165" fontId="21" fillId="2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21" fillId="8" borderId="1" xfId="0" applyFont="1" applyFill="1" applyBorder="1" applyAlignment="1">
      <alignment horizontal="left" vertical="center" wrapText="1"/>
    </xf>
    <xf numFmtId="0" fontId="21" fillId="8" borderId="1" xfId="0" applyFont="1" applyFill="1" applyBorder="1" applyAlignment="1">
      <alignment horizontal="center" vertical="center" wrapText="1"/>
    </xf>
    <xf numFmtId="49" fontId="21" fillId="8" borderId="1" xfId="0" applyNumberFormat="1" applyFont="1" applyFill="1" applyBorder="1" applyAlignment="1">
      <alignment horizontal="center" vertical="center" wrapText="1"/>
    </xf>
    <xf numFmtId="165" fontId="21" fillId="8" borderId="1" xfId="0" applyNumberFormat="1" applyFont="1" applyFill="1" applyBorder="1" applyAlignment="1">
      <alignment horizontal="center" vertical="center" wrapText="1"/>
    </xf>
    <xf numFmtId="49" fontId="24" fillId="18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9" fillId="5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21" fillId="5" borderId="1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center" vertical="center" textRotation="90" wrapText="1"/>
    </xf>
    <xf numFmtId="165" fontId="21" fillId="5" borderId="1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left" vertical="top"/>
    </xf>
    <xf numFmtId="0" fontId="34" fillId="0" borderId="1" xfId="0" applyFont="1" applyBorder="1" applyAlignment="1">
      <alignment horizontal="center" vertical="top" wrapText="1"/>
    </xf>
    <xf numFmtId="49" fontId="34" fillId="0" borderId="1" xfId="0" applyNumberFormat="1" applyFont="1" applyBorder="1" applyAlignment="1">
      <alignment horizontal="center" vertical="top" wrapText="1"/>
    </xf>
    <xf numFmtId="49" fontId="35" fillId="0" borderId="1" xfId="0" applyNumberFormat="1" applyFont="1" applyBorder="1" applyAlignment="1">
      <alignment horizontal="center" vertical="top" wrapText="1"/>
    </xf>
    <xf numFmtId="165" fontId="34" fillId="0" borderId="1" xfId="0" applyNumberFormat="1" applyFont="1" applyBorder="1" applyAlignment="1">
      <alignment horizontal="center" vertical="top" wrapText="1"/>
    </xf>
    <xf numFmtId="0" fontId="21" fillId="25" borderId="1" xfId="0" applyFont="1" applyFill="1" applyBorder="1" applyAlignment="1">
      <alignment horizontal="left" vertical="center" wrapText="1"/>
    </xf>
    <xf numFmtId="0" fontId="4" fillId="25" borderId="1" xfId="0" applyFont="1" applyFill="1" applyBorder="1" applyAlignment="1">
      <alignment horizontal="center" vertical="center" wrapText="1"/>
    </xf>
    <xf numFmtId="49" fontId="4" fillId="25" borderId="1" xfId="0" applyNumberFormat="1" applyFont="1" applyFill="1" applyBorder="1" applyAlignment="1">
      <alignment horizontal="center" vertical="center" wrapText="1"/>
    </xf>
    <xf numFmtId="49" fontId="24" fillId="26" borderId="1" xfId="0" applyNumberFormat="1" applyFont="1" applyFill="1" applyBorder="1" applyAlignment="1">
      <alignment horizontal="center" vertical="center" wrapText="1"/>
    </xf>
    <xf numFmtId="165" fontId="4" fillId="25" borderId="1" xfId="0" applyNumberFormat="1" applyFont="1" applyFill="1" applyBorder="1" applyAlignment="1">
      <alignment horizontal="center" vertical="center" wrapText="1"/>
    </xf>
    <xf numFmtId="165" fontId="21" fillId="25" borderId="1" xfId="0" applyNumberFormat="1" applyFont="1" applyFill="1" applyBorder="1" applyAlignment="1">
      <alignment horizontal="center" vertical="center" wrapText="1"/>
    </xf>
    <xf numFmtId="49" fontId="24" fillId="27" borderId="1" xfId="0" applyNumberFormat="1" applyFont="1" applyFill="1" applyBorder="1" applyAlignment="1">
      <alignment horizontal="center" vertical="center" wrapText="1"/>
    </xf>
    <xf numFmtId="0" fontId="21" fillId="28" borderId="1" xfId="0" applyFont="1" applyFill="1" applyBorder="1" applyAlignment="1">
      <alignment horizontal="left" vertical="center" wrapText="1"/>
    </xf>
    <xf numFmtId="0" fontId="4" fillId="29" borderId="1" xfId="0" applyFont="1" applyFill="1" applyBorder="1" applyAlignment="1">
      <alignment horizontal="center" vertical="center" wrapText="1"/>
    </xf>
    <xf numFmtId="49" fontId="4" fillId="29" borderId="1" xfId="0" applyNumberFormat="1" applyFont="1" applyFill="1" applyBorder="1" applyAlignment="1">
      <alignment horizontal="center" vertical="center" wrapText="1"/>
    </xf>
    <xf numFmtId="0" fontId="21" fillId="30" borderId="1" xfId="0" applyFont="1" applyFill="1" applyBorder="1" applyAlignment="1">
      <alignment horizontal="left" vertical="center" wrapText="1"/>
    </xf>
    <xf numFmtId="0" fontId="4" fillId="31" borderId="1" xfId="0" applyFont="1" applyFill="1" applyBorder="1" applyAlignment="1">
      <alignment horizontal="center" vertical="center" wrapText="1"/>
    </xf>
    <xf numFmtId="49" fontId="4" fillId="31" borderId="1" xfId="0" applyNumberFormat="1" applyFont="1" applyFill="1" applyBorder="1" applyAlignment="1">
      <alignment horizontal="center" vertical="center" wrapText="1"/>
    </xf>
    <xf numFmtId="165" fontId="4" fillId="29" borderId="1" xfId="0" applyNumberFormat="1" applyFont="1" applyFill="1" applyBorder="1" applyAlignment="1">
      <alignment horizontal="center" vertical="center" wrapText="1"/>
    </xf>
    <xf numFmtId="165" fontId="4" fillId="31" borderId="1" xfId="0" applyNumberFormat="1" applyFont="1" applyFill="1" applyBorder="1" applyAlignment="1">
      <alignment horizontal="center" vertical="center" wrapText="1"/>
    </xf>
    <xf numFmtId="165" fontId="21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12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6000000}"/>
    <cellStyle name="Обычный 2 1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66"/>
      <rgbColor rgb="FF800000"/>
      <rgbColor rgb="FF008000"/>
      <rgbColor rgb="FF00000A"/>
      <rgbColor rgb="FF808000"/>
      <rgbColor rgb="FF800080"/>
      <rgbColor rgb="FF008080"/>
      <rgbColor rgb="FFB4C7E7"/>
      <rgbColor rgb="FFFFF2CC"/>
      <rgbColor rgb="FF9999FF"/>
      <rgbColor rgb="FF993366"/>
      <rgbColor rgb="FFFFFFCC"/>
      <rgbColor rgb="FFCCFFFF"/>
      <rgbColor rgb="FF660066"/>
      <rgbColor rgb="FFFF66CC"/>
      <rgbColor rgb="FF0066CC"/>
      <rgbColor rgb="FFCCCCFF"/>
      <rgbColor rgb="FF000080"/>
      <rgbColor rgb="FFFF00FF"/>
      <rgbColor rgb="FFFFFF66"/>
      <rgbColor rgb="FF00FFFF"/>
      <rgbColor rgb="FF800080"/>
      <rgbColor rgb="FF800000"/>
      <rgbColor rgb="FF008080"/>
      <rgbColor rgb="FF0000FF"/>
      <rgbColor rgb="FF00CCFF"/>
      <rgbColor rgb="FFE6E6FF"/>
      <rgbColor rgb="FFCCFFCC"/>
      <rgbColor rgb="FFFFFF99"/>
      <rgbColor rgb="FFBDD7EE"/>
      <rgbColor rgb="FFFF99CC"/>
      <rgbColor rgb="FFFFCCFF"/>
      <rgbColor rgb="FFDBDBDB"/>
      <rgbColor rgb="FF3366FF"/>
      <rgbColor rgb="FF33CCCC"/>
      <rgbColor rgb="FFFFC000"/>
      <rgbColor rgb="FFFFCC00"/>
      <rgbColor rgb="FFFF950E"/>
      <rgbColor rgb="FFFF6600"/>
      <rgbColor rgb="FF666699"/>
      <rgbColor rgb="FFCCFF99"/>
      <rgbColor rgb="FF002060"/>
      <rgbColor rgb="FF339966"/>
      <rgbColor rgb="FF003300"/>
      <rgbColor rgb="FF333300"/>
      <rgbColor rgb="FF993300"/>
      <rgbColor rgb="FF993366"/>
      <rgbColor rgb="FF203864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3"/>
  <sheetViews>
    <sheetView view="pageBreakPreview" topLeftCell="A140" zoomScale="80" zoomScaleNormal="80" zoomScalePageLayoutView="80" workbookViewId="0">
      <selection activeCell="F92" sqref="F92"/>
    </sheetView>
  </sheetViews>
  <sheetFormatPr defaultColWidth="8.6640625" defaultRowHeight="17.399999999999999" x14ac:dyDescent="0.25"/>
  <cols>
    <col min="1" max="1" width="30.6640625" style="2" customWidth="1"/>
    <col min="2" max="2" width="84.88671875" style="3" customWidth="1"/>
    <col min="3" max="3" width="23.6640625" style="4" customWidth="1"/>
    <col min="4" max="4" width="21.6640625" style="5" hidden="1" customWidth="1"/>
    <col min="5" max="5" width="22.6640625" style="5" hidden="1" customWidth="1"/>
    <col min="6" max="6" width="17.44140625" customWidth="1"/>
    <col min="8" max="8" width="15.109375" customWidth="1"/>
  </cols>
  <sheetData>
    <row r="1" spans="1:8" ht="13.2" x14ac:dyDescent="0.25">
      <c r="B1" s="6"/>
      <c r="C1" s="7" t="s">
        <v>0</v>
      </c>
    </row>
    <row r="2" spans="1:8" ht="13.2" x14ac:dyDescent="0.25">
      <c r="B2" s="6"/>
      <c r="C2" s="7" t="s">
        <v>1</v>
      </c>
    </row>
    <row r="3" spans="1:8" ht="13.2" x14ac:dyDescent="0.25">
      <c r="B3" s="6"/>
      <c r="C3" s="7" t="s">
        <v>2</v>
      </c>
    </row>
    <row r="4" spans="1:8" ht="13.8" x14ac:dyDescent="0.25">
      <c r="B4" s="6"/>
      <c r="C4" s="8" t="s">
        <v>405</v>
      </c>
    </row>
    <row r="5" spans="1:8" ht="13.8" x14ac:dyDescent="0.25">
      <c r="B5" s="6"/>
      <c r="C5" s="8" t="s">
        <v>3</v>
      </c>
    </row>
    <row r="6" spans="1:8" s="9" customFormat="1" ht="12.75" customHeight="1" x14ac:dyDescent="0.25">
      <c r="A6" s="316"/>
      <c r="B6" s="316"/>
      <c r="C6" s="316"/>
      <c r="D6" s="316"/>
      <c r="E6" s="316"/>
      <c r="G6" s="1"/>
      <c r="H6" s="1"/>
    </row>
    <row r="7" spans="1:8" ht="22.5" customHeight="1" x14ac:dyDescent="0.4">
      <c r="A7" s="317" t="s">
        <v>4</v>
      </c>
      <c r="B7" s="317"/>
      <c r="C7" s="317"/>
      <c r="D7" s="317"/>
      <c r="E7" s="317"/>
      <c r="G7" s="1"/>
      <c r="H7" s="1"/>
    </row>
    <row r="8" spans="1:8" ht="69.75" customHeight="1" x14ac:dyDescent="0.25">
      <c r="A8" s="318" t="s">
        <v>5</v>
      </c>
      <c r="B8" s="318"/>
      <c r="C8" s="318"/>
      <c r="D8" s="318"/>
      <c r="E8" s="318"/>
      <c r="G8" s="1"/>
      <c r="H8" s="1"/>
    </row>
    <row r="9" spans="1:8" x14ac:dyDescent="0.25">
      <c r="A9" s="10"/>
      <c r="B9" s="11"/>
      <c r="C9" s="12"/>
    </row>
    <row r="10" spans="1:8" ht="18" x14ac:dyDescent="0.25">
      <c r="A10" s="13"/>
      <c r="C10" s="14" t="s">
        <v>6</v>
      </c>
      <c r="D10" s="15" t="s">
        <v>6</v>
      </c>
      <c r="E10" s="15" t="s">
        <v>6</v>
      </c>
    </row>
    <row r="11" spans="1:8" s="2" customFormat="1" ht="48.75" customHeight="1" x14ac:dyDescent="0.25">
      <c r="A11" s="16" t="s">
        <v>7</v>
      </c>
      <c r="B11" s="17" t="s">
        <v>8</v>
      </c>
      <c r="C11" s="18" t="s">
        <v>9</v>
      </c>
      <c r="D11" s="19" t="s">
        <v>9</v>
      </c>
      <c r="E11" s="19" t="s">
        <v>10</v>
      </c>
    </row>
    <row r="12" spans="1:8" x14ac:dyDescent="0.25">
      <c r="A12" s="20" t="s">
        <v>11</v>
      </c>
      <c r="B12" s="21" t="s">
        <v>12</v>
      </c>
      <c r="C12" s="22">
        <f>C13+C19+C29+C35+C43+C47</f>
        <v>3667.29</v>
      </c>
      <c r="D12" s="23" t="e">
        <f>D13+D19+D29+D35+D43+D47</f>
        <v>#REF!</v>
      </c>
      <c r="E12" s="23" t="e">
        <f>E13+E19+E29+E35+E43+E47</f>
        <v>#REF!</v>
      </c>
    </row>
    <row r="13" spans="1:8" x14ac:dyDescent="0.25">
      <c r="A13" s="24" t="s">
        <v>13</v>
      </c>
      <c r="B13" s="25" t="s">
        <v>14</v>
      </c>
      <c r="C13" s="26">
        <f>C14</f>
        <v>1513.6</v>
      </c>
      <c r="D13" s="27" t="e">
        <f>D14</f>
        <v>#REF!</v>
      </c>
      <c r="E13" s="27" t="e">
        <f>E14</f>
        <v>#REF!</v>
      </c>
    </row>
    <row r="14" spans="1:8" x14ac:dyDescent="0.25">
      <c r="A14" s="28" t="s">
        <v>15</v>
      </c>
      <c r="B14" s="29" t="s">
        <v>16</v>
      </c>
      <c r="C14" s="30">
        <v>1513.6</v>
      </c>
      <c r="D14" s="31" t="e">
        <f>#REF!</f>
        <v>#REF!</v>
      </c>
      <c r="E14" s="31" t="e">
        <f>#REF!</f>
        <v>#REF!</v>
      </c>
    </row>
    <row r="15" spans="1:8" ht="62.4" hidden="1" x14ac:dyDescent="0.25">
      <c r="A15" s="32" t="s">
        <v>17</v>
      </c>
      <c r="B15" s="33" t="s">
        <v>18</v>
      </c>
      <c r="C15" s="34">
        <v>0</v>
      </c>
      <c r="D15" s="35">
        <v>0</v>
      </c>
      <c r="E15" s="35">
        <v>0</v>
      </c>
    </row>
    <row r="16" spans="1:8" ht="62.4" hidden="1" x14ac:dyDescent="0.25">
      <c r="A16" s="32" t="s">
        <v>19</v>
      </c>
      <c r="B16" s="33" t="s">
        <v>20</v>
      </c>
      <c r="C16" s="34">
        <v>0</v>
      </c>
      <c r="D16" s="35">
        <v>0</v>
      </c>
      <c r="E16" s="35">
        <v>0</v>
      </c>
    </row>
    <row r="17" spans="1:6" ht="109.2" hidden="1" x14ac:dyDescent="0.25">
      <c r="A17" s="32" t="s">
        <v>21</v>
      </c>
      <c r="B17" s="33" t="s">
        <v>22</v>
      </c>
      <c r="C17" s="34">
        <v>0</v>
      </c>
      <c r="D17" s="35">
        <v>0</v>
      </c>
      <c r="E17" s="35">
        <v>0</v>
      </c>
    </row>
    <row r="18" spans="1:6" ht="78" customHeight="1" x14ac:dyDescent="0.25">
      <c r="A18" s="28" t="s">
        <v>23</v>
      </c>
      <c r="B18" s="36" t="s">
        <v>24</v>
      </c>
      <c r="C18" s="34">
        <v>1513.6</v>
      </c>
      <c r="D18" s="31" t="e">
        <f>#REF!</f>
        <v>#REF!</v>
      </c>
      <c r="E18" s="31" t="e">
        <f>#REF!</f>
        <v>#REF!</v>
      </c>
    </row>
    <row r="19" spans="1:6" ht="32.4" x14ac:dyDescent="0.25">
      <c r="A19" s="24" t="s">
        <v>25</v>
      </c>
      <c r="B19" s="37" t="s">
        <v>26</v>
      </c>
      <c r="C19" s="26">
        <f>C20</f>
        <v>895.38999999999987</v>
      </c>
      <c r="D19" s="27">
        <v>916.3</v>
      </c>
      <c r="E19" s="27">
        <v>952.95</v>
      </c>
      <c r="F19" s="38"/>
    </row>
    <row r="20" spans="1:6" ht="31.2" x14ac:dyDescent="0.25">
      <c r="A20" s="39" t="s">
        <v>27</v>
      </c>
      <c r="B20" s="40" t="s">
        <v>28</v>
      </c>
      <c r="C20" s="41">
        <f>C21+C23+C25+C27</f>
        <v>895.38999999999987</v>
      </c>
      <c r="D20" s="42">
        <f>D21+D23+D25+D27</f>
        <v>916.3</v>
      </c>
      <c r="E20" s="42">
        <f>E21+E23+E25+E27</f>
        <v>953</v>
      </c>
      <c r="F20" s="43"/>
    </row>
    <row r="21" spans="1:6" ht="62.4" x14ac:dyDescent="0.25">
      <c r="A21" s="32" t="s">
        <v>29</v>
      </c>
      <c r="B21" s="44" t="s">
        <v>30</v>
      </c>
      <c r="C21" s="34">
        <v>391.4</v>
      </c>
      <c r="D21" s="35">
        <f>D22</f>
        <v>480.55</v>
      </c>
      <c r="E21" s="35">
        <f>E22</f>
        <v>509.5</v>
      </c>
    </row>
    <row r="22" spans="1:6" ht="87" customHeight="1" x14ac:dyDescent="0.25">
      <c r="A22" s="32" t="s">
        <v>31</v>
      </c>
      <c r="B22" s="44" t="s">
        <v>32</v>
      </c>
      <c r="C22" s="34">
        <v>528.6</v>
      </c>
      <c r="D22" s="35">
        <f>459.5+21.05</f>
        <v>480.55</v>
      </c>
      <c r="E22" s="35">
        <v>509.5</v>
      </c>
    </row>
    <row r="23" spans="1:6" ht="75.75" customHeight="1" x14ac:dyDescent="0.25">
      <c r="A23" s="32" t="s">
        <v>33</v>
      </c>
      <c r="B23" s="44" t="s">
        <v>34</v>
      </c>
      <c r="C23" s="34">
        <f>C24</f>
        <v>2.7</v>
      </c>
      <c r="D23" s="35">
        <f>D24</f>
        <v>1.9</v>
      </c>
      <c r="E23" s="35">
        <f>E24</f>
        <v>1.9</v>
      </c>
    </row>
    <row r="24" spans="1:6" ht="99" customHeight="1" x14ac:dyDescent="0.25">
      <c r="A24" s="32" t="s">
        <v>35</v>
      </c>
      <c r="B24" s="44" t="s">
        <v>36</v>
      </c>
      <c r="C24" s="34">
        <v>2.7</v>
      </c>
      <c r="D24" s="35">
        <v>1.9</v>
      </c>
      <c r="E24" s="35">
        <v>1.9</v>
      </c>
    </row>
    <row r="25" spans="1:6" ht="54" customHeight="1" x14ac:dyDescent="0.25">
      <c r="A25" s="32" t="s">
        <v>37</v>
      </c>
      <c r="B25" s="44" t="s">
        <v>38</v>
      </c>
      <c r="C25" s="34">
        <f>C26</f>
        <v>549.79999999999995</v>
      </c>
      <c r="D25" s="35">
        <f>D26</f>
        <v>476.85</v>
      </c>
      <c r="E25" s="35">
        <f>E26</f>
        <v>484.6</v>
      </c>
    </row>
    <row r="26" spans="1:6" ht="84.75" customHeight="1" x14ac:dyDescent="0.25">
      <c r="A26" s="32" t="s">
        <v>39</v>
      </c>
      <c r="B26" s="44" t="s">
        <v>40</v>
      </c>
      <c r="C26" s="34">
        <v>549.79999999999995</v>
      </c>
      <c r="D26" s="35">
        <f>456.5+20.35</f>
        <v>476.85</v>
      </c>
      <c r="E26" s="35">
        <f>456.5+28.1</f>
        <v>484.6</v>
      </c>
    </row>
    <row r="27" spans="1:6" ht="57" customHeight="1" x14ac:dyDescent="0.25">
      <c r="A27" s="32" t="s">
        <v>41</v>
      </c>
      <c r="B27" s="44" t="s">
        <v>42</v>
      </c>
      <c r="C27" s="34">
        <f>C28</f>
        <v>-48.51</v>
      </c>
      <c r="D27" s="35">
        <f>D28</f>
        <v>-43</v>
      </c>
      <c r="E27" s="35">
        <f>E28</f>
        <v>-43</v>
      </c>
    </row>
    <row r="28" spans="1:6" ht="108" customHeight="1" x14ac:dyDescent="0.25">
      <c r="A28" s="32" t="s">
        <v>43</v>
      </c>
      <c r="B28" s="44" t="s">
        <v>44</v>
      </c>
      <c r="C28" s="34">
        <v>-48.51</v>
      </c>
      <c r="D28" s="35">
        <v>-43</v>
      </c>
      <c r="E28" s="35">
        <v>-43</v>
      </c>
    </row>
    <row r="29" spans="1:6" x14ac:dyDescent="0.25">
      <c r="A29" s="24" t="s">
        <v>45</v>
      </c>
      <c r="B29" s="45" t="s">
        <v>46</v>
      </c>
      <c r="C29" s="46">
        <f>C30</f>
        <v>863.4</v>
      </c>
      <c r="D29" s="47" t="e">
        <f>D30</f>
        <v>#REF!</v>
      </c>
      <c r="E29" s="47" t="e">
        <f>E30</f>
        <v>#REF!</v>
      </c>
    </row>
    <row r="30" spans="1:6" ht="31.2" x14ac:dyDescent="0.25">
      <c r="A30" s="28" t="s">
        <v>47</v>
      </c>
      <c r="B30" s="48" t="s">
        <v>48</v>
      </c>
      <c r="C30" s="30">
        <f>C31+C33</f>
        <v>863.4</v>
      </c>
      <c r="D30" s="31" t="e">
        <f>D31+D33</f>
        <v>#REF!</v>
      </c>
      <c r="E30" s="31" t="e">
        <f>E31+E33</f>
        <v>#REF!</v>
      </c>
    </row>
    <row r="31" spans="1:6" ht="31.2" x14ac:dyDescent="0.25">
      <c r="A31" s="28" t="s">
        <v>49</v>
      </c>
      <c r="B31" s="48" t="s">
        <v>50</v>
      </c>
      <c r="C31" s="30">
        <f>C32</f>
        <v>760.8</v>
      </c>
      <c r="D31" s="31" t="e">
        <f>D32</f>
        <v>#REF!</v>
      </c>
      <c r="E31" s="31" t="e">
        <f>E32</f>
        <v>#REF!</v>
      </c>
    </row>
    <row r="32" spans="1:6" ht="46.8" x14ac:dyDescent="0.25">
      <c r="A32" s="32" t="s">
        <v>51</v>
      </c>
      <c r="B32" s="33" t="s">
        <v>52</v>
      </c>
      <c r="C32" s="34">
        <v>760.8</v>
      </c>
      <c r="D32" s="35" t="e">
        <f>#REF!</f>
        <v>#REF!</v>
      </c>
      <c r="E32" s="35" t="e">
        <f>#REF!</f>
        <v>#REF!</v>
      </c>
    </row>
    <row r="33" spans="1:6" ht="36.75" customHeight="1" x14ac:dyDescent="0.25">
      <c r="A33" s="28" t="s">
        <v>53</v>
      </c>
      <c r="B33" s="48" t="s">
        <v>54</v>
      </c>
      <c r="C33" s="30">
        <f>C34</f>
        <v>102.6</v>
      </c>
      <c r="D33" s="31" t="e">
        <f>D34</f>
        <v>#REF!</v>
      </c>
      <c r="E33" s="31" t="e">
        <f>E34</f>
        <v>#REF!</v>
      </c>
    </row>
    <row r="34" spans="1:6" ht="62.4" x14ac:dyDescent="0.25">
      <c r="A34" s="32" t="s">
        <v>55</v>
      </c>
      <c r="B34" s="33" t="s">
        <v>56</v>
      </c>
      <c r="C34" s="34">
        <v>102.6</v>
      </c>
      <c r="D34" s="35" t="e">
        <f>#REF!</f>
        <v>#REF!</v>
      </c>
      <c r="E34" s="35" t="e">
        <f>#REF!</f>
        <v>#REF!</v>
      </c>
    </row>
    <row r="35" spans="1:6" x14ac:dyDescent="0.25">
      <c r="A35" s="24" t="s">
        <v>57</v>
      </c>
      <c r="B35" s="25" t="s">
        <v>58</v>
      </c>
      <c r="C35" s="46">
        <f>C36+C38</f>
        <v>39.6</v>
      </c>
      <c r="D35" s="47" t="e">
        <f>D36+D38</f>
        <v>#REF!</v>
      </c>
      <c r="E35" s="47" t="e">
        <f>E36+E38</f>
        <v>#REF!</v>
      </c>
    </row>
    <row r="36" spans="1:6" x14ac:dyDescent="0.25">
      <c r="A36" s="49" t="s">
        <v>59</v>
      </c>
      <c r="B36" s="50" t="s">
        <v>60</v>
      </c>
      <c r="C36" s="51">
        <f>C37</f>
        <v>8</v>
      </c>
      <c r="D36" s="52" t="e">
        <f>D37</f>
        <v>#REF!</v>
      </c>
      <c r="E36" s="52" t="e">
        <f>E37</f>
        <v>#REF!</v>
      </c>
    </row>
    <row r="37" spans="1:6" ht="34.5" customHeight="1" x14ac:dyDescent="0.25">
      <c r="A37" s="53" t="s">
        <v>61</v>
      </c>
      <c r="B37" s="54" t="s">
        <v>62</v>
      </c>
      <c r="C37" s="55">
        <v>8</v>
      </c>
      <c r="D37" s="56" t="e">
        <f>#REF!</f>
        <v>#REF!</v>
      </c>
      <c r="E37" s="56" t="e">
        <f>#REF!</f>
        <v>#REF!</v>
      </c>
    </row>
    <row r="38" spans="1:6" x14ac:dyDescent="0.25">
      <c r="A38" s="28" t="s">
        <v>63</v>
      </c>
      <c r="B38" s="29" t="s">
        <v>64</v>
      </c>
      <c r="C38" s="30">
        <f>C39+C41</f>
        <v>31.6</v>
      </c>
      <c r="D38" s="31" t="e">
        <f>D39+D41</f>
        <v>#REF!</v>
      </c>
      <c r="E38" s="31" t="e">
        <f>E39+E41</f>
        <v>#REF!</v>
      </c>
    </row>
    <row r="39" spans="1:6" x14ac:dyDescent="0.25">
      <c r="A39" s="28" t="s">
        <v>65</v>
      </c>
      <c r="B39" s="57" t="s">
        <v>66</v>
      </c>
      <c r="C39" s="30">
        <f>C40</f>
        <v>20.5</v>
      </c>
      <c r="D39" s="31" t="e">
        <f>D40</f>
        <v>#REF!</v>
      </c>
      <c r="E39" s="31" t="e">
        <f>E40</f>
        <v>#REF!</v>
      </c>
    </row>
    <row r="40" spans="1:6" ht="31.2" x14ac:dyDescent="0.25">
      <c r="A40" s="32" t="s">
        <v>67</v>
      </c>
      <c r="B40" s="33" t="s">
        <v>68</v>
      </c>
      <c r="C40" s="34">
        <v>20.5</v>
      </c>
      <c r="D40" s="35" t="e">
        <f>#REF!</f>
        <v>#REF!</v>
      </c>
      <c r="E40" s="35" t="e">
        <f>#REF!</f>
        <v>#REF!</v>
      </c>
    </row>
    <row r="41" spans="1:6" x14ac:dyDescent="0.25">
      <c r="A41" s="58" t="s">
        <v>69</v>
      </c>
      <c r="B41" s="59" t="s">
        <v>70</v>
      </c>
      <c r="C41" s="30">
        <f>C42</f>
        <v>11.1</v>
      </c>
      <c r="D41" s="31" t="e">
        <f>D42</f>
        <v>#REF!</v>
      </c>
      <c r="E41" s="31" t="e">
        <f>E42</f>
        <v>#REF!</v>
      </c>
    </row>
    <row r="42" spans="1:6" ht="48" customHeight="1" x14ac:dyDescent="0.25">
      <c r="A42" s="32" t="s">
        <v>71</v>
      </c>
      <c r="B42" s="33" t="s">
        <v>72</v>
      </c>
      <c r="C42" s="34">
        <v>11.1</v>
      </c>
      <c r="D42" s="35" t="e">
        <f>#REF!</f>
        <v>#REF!</v>
      </c>
      <c r="E42" s="35" t="e">
        <f>#REF!</f>
        <v>#REF!</v>
      </c>
    </row>
    <row r="43" spans="1:6" x14ac:dyDescent="0.25">
      <c r="A43" s="24" t="s">
        <v>73</v>
      </c>
      <c r="B43" s="25" t="s">
        <v>74</v>
      </c>
      <c r="C43" s="46">
        <f t="shared" ref="C43:E44" si="0">C44</f>
        <v>19.899999999999999</v>
      </c>
      <c r="D43" s="47">
        <f t="shared" si="0"/>
        <v>24.058</v>
      </c>
      <c r="E43" s="47">
        <f t="shared" si="0"/>
        <v>25.020320000000002</v>
      </c>
    </row>
    <row r="44" spans="1:6" ht="46.8" x14ac:dyDescent="0.25">
      <c r="A44" s="28" t="s">
        <v>75</v>
      </c>
      <c r="B44" s="60" t="s">
        <v>76</v>
      </c>
      <c r="C44" s="30">
        <f t="shared" si="0"/>
        <v>19.899999999999999</v>
      </c>
      <c r="D44" s="31">
        <f t="shared" si="0"/>
        <v>24.058</v>
      </c>
      <c r="E44" s="31">
        <f t="shared" si="0"/>
        <v>25.020320000000002</v>
      </c>
    </row>
    <row r="45" spans="1:6" ht="49.5" customHeight="1" x14ac:dyDescent="0.35">
      <c r="A45" s="32" t="s">
        <v>77</v>
      </c>
      <c r="B45" s="33" t="s">
        <v>78</v>
      </c>
      <c r="C45" s="34">
        <v>19.899999999999999</v>
      </c>
      <c r="D45" s="35">
        <f>D46</f>
        <v>24.058</v>
      </c>
      <c r="E45" s="35">
        <f>E46</f>
        <v>25.020320000000002</v>
      </c>
      <c r="F45" s="61"/>
    </row>
    <row r="46" spans="1:6" ht="50.25" hidden="1" customHeight="1" x14ac:dyDescent="0.35">
      <c r="A46" s="32" t="s">
        <v>79</v>
      </c>
      <c r="B46" s="33" t="s">
        <v>78</v>
      </c>
      <c r="C46" s="34">
        <v>23</v>
      </c>
      <c r="D46" s="35">
        <v>24.058</v>
      </c>
      <c r="E46" s="35">
        <v>25.020320000000002</v>
      </c>
      <c r="F46" s="61"/>
    </row>
    <row r="47" spans="1:6" ht="32.4" x14ac:dyDescent="0.25">
      <c r="A47" s="24" t="s">
        <v>80</v>
      </c>
      <c r="B47" s="45" t="s">
        <v>81</v>
      </c>
      <c r="C47" s="46">
        <f>C48+C51</f>
        <v>335.4</v>
      </c>
      <c r="D47" s="47">
        <f>D48+D51</f>
        <v>387.6</v>
      </c>
      <c r="E47" s="47">
        <f>E48+E51</f>
        <v>387.6</v>
      </c>
    </row>
    <row r="48" spans="1:6" ht="81" customHeight="1" x14ac:dyDescent="0.25">
      <c r="A48" s="62" t="s">
        <v>82</v>
      </c>
      <c r="B48" s="63" t="s">
        <v>83</v>
      </c>
      <c r="C48" s="51">
        <f t="shared" ref="C48:E49" si="1">C49</f>
        <v>74.7</v>
      </c>
      <c r="D48" s="52">
        <f t="shared" si="1"/>
        <v>66.8</v>
      </c>
      <c r="E48" s="52">
        <f t="shared" si="1"/>
        <v>66.8</v>
      </c>
    </row>
    <row r="49" spans="1:6" ht="66" customHeight="1" x14ac:dyDescent="0.25">
      <c r="A49" s="32" t="s">
        <v>84</v>
      </c>
      <c r="B49" s="33" t="s">
        <v>85</v>
      </c>
      <c r="C49" s="34">
        <f t="shared" si="1"/>
        <v>74.7</v>
      </c>
      <c r="D49" s="35">
        <f t="shared" si="1"/>
        <v>66.8</v>
      </c>
      <c r="E49" s="35">
        <f t="shared" si="1"/>
        <v>66.8</v>
      </c>
    </row>
    <row r="50" spans="1:6" ht="66" customHeight="1" x14ac:dyDescent="0.25">
      <c r="A50" s="32" t="s">
        <v>86</v>
      </c>
      <c r="B50" s="33" t="s">
        <v>87</v>
      </c>
      <c r="C50" s="34">
        <v>74.7</v>
      </c>
      <c r="D50" s="35">
        <v>66.8</v>
      </c>
      <c r="E50" s="35">
        <v>66.8</v>
      </c>
    </row>
    <row r="51" spans="1:6" ht="69" customHeight="1" x14ac:dyDescent="0.25">
      <c r="A51" s="32" t="s">
        <v>88</v>
      </c>
      <c r="B51" s="33" t="s">
        <v>89</v>
      </c>
      <c r="C51" s="34">
        <f t="shared" ref="C51:E52" si="2">C52</f>
        <v>260.7</v>
      </c>
      <c r="D51" s="35">
        <f t="shared" si="2"/>
        <v>320.8</v>
      </c>
      <c r="E51" s="35">
        <f t="shared" si="2"/>
        <v>320.8</v>
      </c>
    </row>
    <row r="52" spans="1:6" ht="73.5" customHeight="1" x14ac:dyDescent="0.25">
      <c r="A52" s="32" t="s">
        <v>90</v>
      </c>
      <c r="B52" s="33" t="s">
        <v>91</v>
      </c>
      <c r="C52" s="34">
        <f t="shared" si="2"/>
        <v>260.7</v>
      </c>
      <c r="D52" s="35">
        <f t="shared" si="2"/>
        <v>320.8</v>
      </c>
      <c r="E52" s="35">
        <f t="shared" si="2"/>
        <v>320.8</v>
      </c>
    </row>
    <row r="53" spans="1:6" ht="62.4" x14ac:dyDescent="0.25">
      <c r="A53" s="32" t="s">
        <v>92</v>
      </c>
      <c r="B53" s="33" t="s">
        <v>93</v>
      </c>
      <c r="C53" s="34">
        <v>260.7</v>
      </c>
      <c r="D53" s="35">
        <v>320.8</v>
      </c>
      <c r="E53" s="35">
        <v>320.8</v>
      </c>
    </row>
    <row r="54" spans="1:6" ht="18" hidden="1" x14ac:dyDescent="0.25">
      <c r="A54" s="32"/>
      <c r="B54" s="33"/>
      <c r="C54" s="34"/>
      <c r="D54" s="35">
        <v>320.8</v>
      </c>
      <c r="E54" s="35">
        <v>320.8</v>
      </c>
    </row>
    <row r="55" spans="1:6" x14ac:dyDescent="0.25">
      <c r="A55" s="64" t="s">
        <v>94</v>
      </c>
      <c r="B55" s="65" t="s">
        <v>95</v>
      </c>
      <c r="C55" s="66">
        <f>C56</f>
        <v>63306.2</v>
      </c>
      <c r="D55" s="67" t="e">
        <f>D56</f>
        <v>#REF!</v>
      </c>
      <c r="E55" s="67" t="e">
        <f>E56</f>
        <v>#REF!</v>
      </c>
    </row>
    <row r="56" spans="1:6" ht="31.2" x14ac:dyDescent="0.25">
      <c r="A56" s="28" t="s">
        <v>96</v>
      </c>
      <c r="B56" s="60" t="s">
        <v>97</v>
      </c>
      <c r="C56" s="51">
        <f>C57+C64+C68+C75</f>
        <v>63306.2</v>
      </c>
      <c r="D56" s="52" t="e">
        <f>D57+D64+D68+D75</f>
        <v>#REF!</v>
      </c>
      <c r="E56" s="52" t="e">
        <f>E57+E64+E68+E75</f>
        <v>#REF!</v>
      </c>
    </row>
    <row r="57" spans="1:6" ht="24.75" customHeight="1" x14ac:dyDescent="0.25">
      <c r="A57" s="68" t="s">
        <v>98</v>
      </c>
      <c r="B57" s="69" t="s">
        <v>99</v>
      </c>
      <c r="C57" s="70">
        <f>C58+C60</f>
        <v>8952.2000000000007</v>
      </c>
      <c r="D57" s="70" t="e">
        <f>D58+D60</f>
        <v>#REF!</v>
      </c>
      <c r="E57" s="70" t="e">
        <f>E58+E60</f>
        <v>#REF!</v>
      </c>
    </row>
    <row r="58" spans="1:6" ht="27" customHeight="1" x14ac:dyDescent="0.25">
      <c r="A58" s="28" t="s">
        <v>100</v>
      </c>
      <c r="B58" s="60" t="s">
        <v>101</v>
      </c>
      <c r="C58" s="30">
        <f>C59</f>
        <v>2966.8</v>
      </c>
      <c r="D58" s="30" t="e">
        <f>D59</f>
        <v>#REF!</v>
      </c>
      <c r="E58" s="30" t="e">
        <f>E59</f>
        <v>#REF!</v>
      </c>
    </row>
    <row r="59" spans="1:6" ht="33.75" customHeight="1" x14ac:dyDescent="0.25">
      <c r="A59" s="32" t="s">
        <v>102</v>
      </c>
      <c r="B59" s="33" t="s">
        <v>103</v>
      </c>
      <c r="C59" s="34">
        <v>2966.8</v>
      </c>
      <c r="D59" s="34" t="e">
        <f>#REF!</f>
        <v>#REF!</v>
      </c>
      <c r="E59" s="34" t="e">
        <f>#REF!</f>
        <v>#REF!</v>
      </c>
    </row>
    <row r="60" spans="1:6" ht="34.5" customHeight="1" x14ac:dyDescent="0.25">
      <c r="A60" s="28" t="s">
        <v>104</v>
      </c>
      <c r="B60" s="71" t="s">
        <v>105</v>
      </c>
      <c r="C60" s="51">
        <f>C61</f>
        <v>5985.4</v>
      </c>
      <c r="D60" s="51" t="e">
        <f>D61</f>
        <v>#REF!</v>
      </c>
      <c r="E60" s="51" t="e">
        <f>E61</f>
        <v>#REF!</v>
      </c>
      <c r="F60" s="72"/>
    </row>
    <row r="61" spans="1:6" ht="36" customHeight="1" x14ac:dyDescent="0.25">
      <c r="A61" s="32" t="s">
        <v>106</v>
      </c>
      <c r="B61" s="73" t="s">
        <v>107</v>
      </c>
      <c r="C61" s="55">
        <v>5985.4</v>
      </c>
      <c r="D61" s="55" t="e">
        <f>#REF!</f>
        <v>#REF!</v>
      </c>
      <c r="E61" s="55" t="e">
        <f>#REF!</f>
        <v>#REF!</v>
      </c>
    </row>
    <row r="62" spans="1:6" hidden="1" x14ac:dyDescent="0.25">
      <c r="A62" s="28" t="s">
        <v>108</v>
      </c>
      <c r="B62" s="60" t="s">
        <v>109</v>
      </c>
      <c r="C62" s="51">
        <f>C63</f>
        <v>0</v>
      </c>
      <c r="D62" s="52">
        <f>D63</f>
        <v>0</v>
      </c>
      <c r="E62" s="52">
        <f>E63</f>
        <v>0</v>
      </c>
    </row>
    <row r="63" spans="1:6" ht="18" hidden="1" x14ac:dyDescent="0.25">
      <c r="A63" s="32" t="s">
        <v>110</v>
      </c>
      <c r="B63" s="33" t="s">
        <v>111</v>
      </c>
      <c r="C63" s="55">
        <v>0</v>
      </c>
      <c r="D63" s="56">
        <v>0</v>
      </c>
      <c r="E63" s="56">
        <v>0</v>
      </c>
    </row>
    <row r="64" spans="1:6" ht="31.2" hidden="1" x14ac:dyDescent="0.25">
      <c r="A64" s="68" t="s">
        <v>112</v>
      </c>
      <c r="B64" s="69" t="s">
        <v>113</v>
      </c>
      <c r="C64" s="70">
        <f t="shared" ref="C64:E66" si="3">C65</f>
        <v>0</v>
      </c>
      <c r="D64" s="74">
        <f t="shared" si="3"/>
        <v>30</v>
      </c>
      <c r="E64" s="74">
        <f t="shared" si="3"/>
        <v>30</v>
      </c>
    </row>
    <row r="65" spans="1:5" ht="18" hidden="1" x14ac:dyDescent="0.25">
      <c r="A65" s="75" t="s">
        <v>114</v>
      </c>
      <c r="B65" s="76" t="s">
        <v>115</v>
      </c>
      <c r="C65" s="77">
        <f t="shared" si="3"/>
        <v>0</v>
      </c>
      <c r="D65" s="35">
        <f t="shared" si="3"/>
        <v>30</v>
      </c>
      <c r="E65" s="35">
        <f t="shared" si="3"/>
        <v>30</v>
      </c>
    </row>
    <row r="66" spans="1:5" ht="18" hidden="1" x14ac:dyDescent="0.25">
      <c r="A66" s="75" t="s">
        <v>116</v>
      </c>
      <c r="B66" s="76" t="s">
        <v>117</v>
      </c>
      <c r="C66" s="77">
        <f t="shared" si="3"/>
        <v>0</v>
      </c>
      <c r="D66" s="35">
        <f t="shared" si="3"/>
        <v>30</v>
      </c>
      <c r="E66" s="35">
        <f t="shared" si="3"/>
        <v>30</v>
      </c>
    </row>
    <row r="67" spans="1:5" ht="62.4" hidden="1" x14ac:dyDescent="0.25">
      <c r="A67" s="75" t="s">
        <v>118</v>
      </c>
      <c r="B67" s="76" t="s">
        <v>119</v>
      </c>
      <c r="C67" s="77"/>
      <c r="D67" s="35">
        <v>30</v>
      </c>
      <c r="E67" s="35">
        <v>30</v>
      </c>
    </row>
    <row r="68" spans="1:5" x14ac:dyDescent="0.25">
      <c r="A68" s="78" t="s">
        <v>120</v>
      </c>
      <c r="B68" s="79" t="s">
        <v>121</v>
      </c>
      <c r="C68" s="80">
        <f>C69+C73</f>
        <v>253.79999999999998</v>
      </c>
      <c r="D68" s="81">
        <f>D69+D73</f>
        <v>621.29999999999995</v>
      </c>
      <c r="E68" s="81">
        <f>E69+E73</f>
        <v>213.3</v>
      </c>
    </row>
    <row r="69" spans="1:5" s="84" customFormat="1" ht="31.2" x14ac:dyDescent="0.25">
      <c r="A69" s="68" t="s">
        <v>122</v>
      </c>
      <c r="B69" s="69" t="s">
        <v>123</v>
      </c>
      <c r="C69" s="82">
        <f>C70</f>
        <v>37.6</v>
      </c>
      <c r="D69" s="83">
        <f>D70</f>
        <v>445.8</v>
      </c>
      <c r="E69" s="83">
        <f>E70</f>
        <v>37.799999999999997</v>
      </c>
    </row>
    <row r="70" spans="1:5" ht="31.2" x14ac:dyDescent="0.25">
      <c r="A70" s="32" t="s">
        <v>124</v>
      </c>
      <c r="B70" s="33" t="s">
        <v>125</v>
      </c>
      <c r="C70" s="55">
        <f>C71+C72</f>
        <v>37.6</v>
      </c>
      <c r="D70" s="56">
        <f>D71+D72</f>
        <v>445.8</v>
      </c>
      <c r="E70" s="56">
        <f>E71+E72</f>
        <v>37.799999999999997</v>
      </c>
    </row>
    <row r="71" spans="1:5" ht="45.6" customHeight="1" x14ac:dyDescent="0.25">
      <c r="A71" s="32" t="s">
        <v>126</v>
      </c>
      <c r="B71" s="73" t="s">
        <v>127</v>
      </c>
      <c r="C71" s="55">
        <v>37.6</v>
      </c>
      <c r="D71" s="56">
        <v>37.799999999999997</v>
      </c>
      <c r="E71" s="56">
        <v>37.799999999999997</v>
      </c>
    </row>
    <row r="72" spans="1:5" ht="62.4" hidden="1" x14ac:dyDescent="0.25">
      <c r="A72" s="32" t="s">
        <v>126</v>
      </c>
      <c r="B72" s="73" t="s">
        <v>128</v>
      </c>
      <c r="C72" s="34">
        <v>0</v>
      </c>
      <c r="D72" s="35">
        <v>408</v>
      </c>
      <c r="E72" s="35">
        <v>0</v>
      </c>
    </row>
    <row r="73" spans="1:5" ht="46.8" x14ac:dyDescent="0.25">
      <c r="A73" s="28" t="s">
        <v>129</v>
      </c>
      <c r="B73" s="60" t="s">
        <v>130</v>
      </c>
      <c r="C73" s="51">
        <f>C74</f>
        <v>216.2</v>
      </c>
      <c r="D73" s="52">
        <f>D74</f>
        <v>175.5</v>
      </c>
      <c r="E73" s="52">
        <f>E74</f>
        <v>175.5</v>
      </c>
    </row>
    <row r="74" spans="1:5" ht="46.8" x14ac:dyDescent="0.25">
      <c r="A74" s="32" t="s">
        <v>131</v>
      </c>
      <c r="B74" s="33" t="s">
        <v>132</v>
      </c>
      <c r="C74" s="34">
        <v>216.2</v>
      </c>
      <c r="D74" s="56">
        <v>175.5</v>
      </c>
      <c r="E74" s="56">
        <v>175.5</v>
      </c>
    </row>
    <row r="75" spans="1:5" x14ac:dyDescent="0.25">
      <c r="A75" s="85" t="s">
        <v>133</v>
      </c>
      <c r="B75" s="86" t="s">
        <v>134</v>
      </c>
      <c r="C75" s="87">
        <f>C76+C87</f>
        <v>54100.2</v>
      </c>
      <c r="D75" s="88">
        <f>D76+D87+D140</f>
        <v>30171.399999999994</v>
      </c>
      <c r="E75" s="88">
        <f>E76+E87+E140</f>
        <v>30780.2</v>
      </c>
    </row>
    <row r="76" spans="1:5" ht="48" customHeight="1" x14ac:dyDescent="0.25">
      <c r="A76" s="62" t="s">
        <v>135</v>
      </c>
      <c r="B76" s="89" t="s">
        <v>136</v>
      </c>
      <c r="C76" s="82">
        <f>C77</f>
        <v>1054.4000000000001</v>
      </c>
      <c r="D76" s="83">
        <f>D77</f>
        <v>2840.6</v>
      </c>
      <c r="E76" s="83">
        <f>E77</f>
        <v>2948.2</v>
      </c>
    </row>
    <row r="77" spans="1:5" ht="49.5" customHeight="1" x14ac:dyDescent="0.25">
      <c r="A77" s="90" t="s">
        <v>137</v>
      </c>
      <c r="B77" s="91" t="s">
        <v>138</v>
      </c>
      <c r="C77" s="55">
        <f>C78+C82</f>
        <v>1054.4000000000001</v>
      </c>
      <c r="D77" s="56">
        <f>D78+D82</f>
        <v>2840.6</v>
      </c>
      <c r="E77" s="56">
        <f>E78+E82</f>
        <v>2948.2</v>
      </c>
    </row>
    <row r="78" spans="1:5" ht="31.2" x14ac:dyDescent="0.25">
      <c r="A78" s="68" t="s">
        <v>139</v>
      </c>
      <c r="B78" s="69" t="s">
        <v>140</v>
      </c>
      <c r="C78" s="30">
        <f>C79+C80+C81</f>
        <v>176.4</v>
      </c>
      <c r="D78" s="31">
        <f>D79+D80+D81</f>
        <v>179.4</v>
      </c>
      <c r="E78" s="31">
        <f>E79+E80+E81</f>
        <v>180.5</v>
      </c>
    </row>
    <row r="79" spans="1:5" ht="31.2" x14ac:dyDescent="0.25">
      <c r="A79" s="32" t="s">
        <v>139</v>
      </c>
      <c r="B79" s="33" t="s">
        <v>141</v>
      </c>
      <c r="C79" s="34">
        <v>26.6</v>
      </c>
      <c r="D79" s="35">
        <v>26.6</v>
      </c>
      <c r="E79" s="35">
        <v>27.7</v>
      </c>
    </row>
    <row r="80" spans="1:5" ht="31.2" x14ac:dyDescent="0.25">
      <c r="A80" s="32" t="s">
        <v>139</v>
      </c>
      <c r="B80" s="33" t="s">
        <v>142</v>
      </c>
      <c r="C80" s="34">
        <v>149.80000000000001</v>
      </c>
      <c r="D80" s="35">
        <v>142.80000000000001</v>
      </c>
      <c r="E80" s="35">
        <v>142.80000000000001</v>
      </c>
    </row>
    <row r="81" spans="1:5" ht="18" hidden="1" x14ac:dyDescent="0.25">
      <c r="A81" s="32"/>
      <c r="B81" s="33"/>
      <c r="C81" s="34"/>
      <c r="D81" s="35">
        <v>10</v>
      </c>
      <c r="E81" s="35">
        <v>10</v>
      </c>
    </row>
    <row r="82" spans="1:5" ht="31.2" x14ac:dyDescent="0.25">
      <c r="A82" s="68" t="s">
        <v>139</v>
      </c>
      <c r="B82" s="69" t="s">
        <v>143</v>
      </c>
      <c r="C82" s="70">
        <f>C83+C84+C86</f>
        <v>878</v>
      </c>
      <c r="D82" s="74">
        <f>D83+D84+D86</f>
        <v>2661.2</v>
      </c>
      <c r="E82" s="74">
        <f>E83+E84+E86</f>
        <v>2767.7</v>
      </c>
    </row>
    <row r="83" spans="1:5" ht="32.4" customHeight="1" x14ac:dyDescent="0.25">
      <c r="A83" s="90" t="s">
        <v>139</v>
      </c>
      <c r="B83" s="92" t="s">
        <v>144</v>
      </c>
      <c r="C83" s="55">
        <v>317.60000000000002</v>
      </c>
      <c r="D83" s="56">
        <v>316.7</v>
      </c>
      <c r="E83" s="56">
        <v>329.4</v>
      </c>
    </row>
    <row r="84" spans="1:5" ht="32.4" customHeight="1" x14ac:dyDescent="0.25">
      <c r="A84" s="90" t="s">
        <v>139</v>
      </c>
      <c r="B84" s="92" t="s">
        <v>145</v>
      </c>
      <c r="C84" s="55">
        <v>560.4</v>
      </c>
      <c r="D84" s="56">
        <v>558.9</v>
      </c>
      <c r="E84" s="56">
        <v>581.29999999999995</v>
      </c>
    </row>
    <row r="85" spans="1:5" ht="31.2" hidden="1" x14ac:dyDescent="0.25">
      <c r="A85" s="90" t="s">
        <v>139</v>
      </c>
      <c r="B85" s="92" t="s">
        <v>146</v>
      </c>
      <c r="C85" s="55">
        <v>0</v>
      </c>
      <c r="D85" s="56"/>
      <c r="E85" s="56"/>
    </row>
    <row r="86" spans="1:5" ht="18" hidden="1" x14ac:dyDescent="0.25">
      <c r="A86" s="90"/>
      <c r="B86" s="91"/>
      <c r="C86" s="55"/>
      <c r="D86" s="56">
        <v>1785.6</v>
      </c>
      <c r="E86" s="56">
        <v>1857</v>
      </c>
    </row>
    <row r="87" spans="1:5" ht="27.75" customHeight="1" x14ac:dyDescent="0.25">
      <c r="A87" s="93" t="s">
        <v>147</v>
      </c>
      <c r="B87" s="94" t="s">
        <v>148</v>
      </c>
      <c r="C87" s="95">
        <f>C88</f>
        <v>53045.799999999996</v>
      </c>
      <c r="D87" s="96">
        <f>D88</f>
        <v>27031.999999999996</v>
      </c>
      <c r="E87" s="96">
        <f>E88</f>
        <v>27521.200000000001</v>
      </c>
    </row>
    <row r="88" spans="1:5" ht="27" customHeight="1" x14ac:dyDescent="0.25">
      <c r="A88" s="32" t="s">
        <v>149</v>
      </c>
      <c r="B88" s="33" t="s">
        <v>150</v>
      </c>
      <c r="C88" s="55">
        <f>C89+C91+C106+C111+C121+C132+C133+C137+C140+C108+C141+C90+C95</f>
        <v>53045.799999999996</v>
      </c>
      <c r="D88" s="56">
        <f>D89+D91+D106+D111+D121+D132+D133+D137</f>
        <v>27031.999999999996</v>
      </c>
      <c r="E88" s="56">
        <f>E89+E91+E106+E111+E121+E132+E133+E137</f>
        <v>27521.200000000001</v>
      </c>
    </row>
    <row r="89" spans="1:5" ht="39.6" customHeight="1" x14ac:dyDescent="0.25">
      <c r="A89" s="68" t="s">
        <v>151</v>
      </c>
      <c r="B89" s="69" t="s">
        <v>152</v>
      </c>
      <c r="C89" s="70">
        <v>4387.6000000000004</v>
      </c>
      <c r="D89" s="74">
        <v>4890.8999999999996</v>
      </c>
      <c r="E89" s="74">
        <v>4578.1000000000004</v>
      </c>
    </row>
    <row r="90" spans="1:5" ht="19.8" hidden="1" customHeight="1" x14ac:dyDescent="0.25">
      <c r="A90" s="68" t="s">
        <v>151</v>
      </c>
      <c r="B90" s="69" t="s">
        <v>153</v>
      </c>
      <c r="C90" s="70">
        <v>0</v>
      </c>
      <c r="D90" s="74">
        <v>4890.8999999999996</v>
      </c>
      <c r="E90" s="74">
        <v>4578.1000000000004</v>
      </c>
    </row>
    <row r="91" spans="1:5" ht="78" x14ac:dyDescent="0.25">
      <c r="A91" s="97" t="s">
        <v>151</v>
      </c>
      <c r="B91" s="98" t="s">
        <v>408</v>
      </c>
      <c r="C91" s="82">
        <f>C92+C93+C94</f>
        <v>5485.7000000000007</v>
      </c>
      <c r="D91" s="83">
        <f>D92+D93+D105+D94</f>
        <v>5163.8</v>
      </c>
      <c r="E91" s="83">
        <f>E92+E93+E105+E94</f>
        <v>5286.7000000000007</v>
      </c>
    </row>
    <row r="92" spans="1:5" ht="18" x14ac:dyDescent="0.25">
      <c r="A92" s="90" t="s">
        <v>151</v>
      </c>
      <c r="B92" s="91" t="s">
        <v>154</v>
      </c>
      <c r="C92" s="55">
        <v>3765.1</v>
      </c>
      <c r="D92" s="56">
        <v>3073</v>
      </c>
      <c r="E92" s="56">
        <v>3195.9</v>
      </c>
    </row>
    <row r="93" spans="1:5" ht="31.2" x14ac:dyDescent="0.25">
      <c r="A93" s="90" t="s">
        <v>151</v>
      </c>
      <c r="B93" s="91" t="s">
        <v>406</v>
      </c>
      <c r="C93" s="55">
        <v>485.2</v>
      </c>
      <c r="D93" s="56">
        <v>2090.8000000000002</v>
      </c>
      <c r="E93" s="56">
        <v>2090.8000000000002</v>
      </c>
    </row>
    <row r="94" spans="1:5" ht="31.2" x14ac:dyDescent="0.25">
      <c r="A94" s="90" t="s">
        <v>151</v>
      </c>
      <c r="B94" s="92" t="s">
        <v>407</v>
      </c>
      <c r="C94" s="55">
        <v>1235.4000000000001</v>
      </c>
      <c r="D94" s="56">
        <v>0</v>
      </c>
      <c r="E94" s="56">
        <v>0</v>
      </c>
    </row>
    <row r="95" spans="1:5" ht="56.4" customHeight="1" x14ac:dyDescent="0.25">
      <c r="A95" s="97" t="s">
        <v>151</v>
      </c>
      <c r="B95" s="98" t="s">
        <v>157</v>
      </c>
      <c r="C95" s="82">
        <f>C96+C97+C98</f>
        <v>7698.9</v>
      </c>
      <c r="D95" s="83">
        <f>D96+D97+D98</f>
        <v>0</v>
      </c>
      <c r="E95" s="83">
        <f>E96+E97+E98</f>
        <v>0</v>
      </c>
    </row>
    <row r="96" spans="1:5" ht="35.4" customHeight="1" x14ac:dyDescent="0.25">
      <c r="A96" s="90" t="s">
        <v>151</v>
      </c>
      <c r="B96" s="91" t="s">
        <v>414</v>
      </c>
      <c r="C96" s="55">
        <v>7698.9</v>
      </c>
      <c r="D96" s="56">
        <v>0</v>
      </c>
      <c r="E96" s="56">
        <v>0</v>
      </c>
    </row>
    <row r="97" spans="1:5" ht="1.8" hidden="1" customHeight="1" x14ac:dyDescent="0.25">
      <c r="A97" s="90" t="s">
        <v>151</v>
      </c>
      <c r="B97" s="91" t="s">
        <v>158</v>
      </c>
      <c r="C97" s="55">
        <v>0</v>
      </c>
      <c r="D97" s="56">
        <v>0</v>
      </c>
      <c r="E97" s="56">
        <v>0</v>
      </c>
    </row>
    <row r="98" spans="1:5" ht="25.8" hidden="1" customHeight="1" x14ac:dyDescent="0.25">
      <c r="A98" s="90" t="s">
        <v>151</v>
      </c>
      <c r="B98" s="91" t="s">
        <v>159</v>
      </c>
      <c r="C98" s="55">
        <v>0</v>
      </c>
      <c r="D98" s="56">
        <v>0</v>
      </c>
      <c r="E98" s="56">
        <v>0</v>
      </c>
    </row>
    <row r="99" spans="1:5" ht="33" hidden="1" customHeight="1" x14ac:dyDescent="0.25">
      <c r="A99" s="90" t="s">
        <v>151</v>
      </c>
      <c r="B99" s="91" t="s">
        <v>160</v>
      </c>
      <c r="C99" s="55">
        <v>0</v>
      </c>
      <c r="D99" s="56">
        <v>0</v>
      </c>
      <c r="E99" s="56">
        <v>0</v>
      </c>
    </row>
    <row r="100" spans="1:5" ht="42" hidden="1" customHeight="1" x14ac:dyDescent="0.25">
      <c r="A100" s="90" t="s">
        <v>151</v>
      </c>
      <c r="B100" s="91" t="s">
        <v>161</v>
      </c>
      <c r="C100" s="55">
        <v>0</v>
      </c>
      <c r="D100" s="56">
        <v>0</v>
      </c>
      <c r="E100" s="56">
        <v>0</v>
      </c>
    </row>
    <row r="101" spans="1:5" ht="30" hidden="1" customHeight="1" x14ac:dyDescent="0.25">
      <c r="A101" s="90" t="s">
        <v>151</v>
      </c>
      <c r="B101" s="91" t="s">
        <v>162</v>
      </c>
      <c r="C101" s="55">
        <v>0</v>
      </c>
      <c r="D101" s="56">
        <v>0</v>
      </c>
      <c r="E101" s="56">
        <v>0</v>
      </c>
    </row>
    <row r="102" spans="1:5" ht="41.4" hidden="1" customHeight="1" x14ac:dyDescent="0.25">
      <c r="A102" s="90" t="s">
        <v>151</v>
      </c>
      <c r="B102" s="91" t="s">
        <v>163</v>
      </c>
      <c r="C102" s="55">
        <v>0</v>
      </c>
      <c r="D102" s="56">
        <v>0</v>
      </c>
      <c r="E102" s="56">
        <v>0</v>
      </c>
    </row>
    <row r="103" spans="1:5" ht="24" hidden="1" customHeight="1" x14ac:dyDescent="0.25">
      <c r="A103" s="90" t="s">
        <v>151</v>
      </c>
      <c r="B103" s="91" t="s">
        <v>164</v>
      </c>
      <c r="C103" s="55">
        <v>0</v>
      </c>
      <c r="D103" s="56">
        <v>0</v>
      </c>
      <c r="E103" s="56">
        <v>0</v>
      </c>
    </row>
    <row r="104" spans="1:5" ht="26.4" hidden="1" customHeight="1" x14ac:dyDescent="0.25">
      <c r="A104" s="90" t="s">
        <v>151</v>
      </c>
      <c r="B104" s="91" t="s">
        <v>165</v>
      </c>
      <c r="C104" s="55">
        <v>0</v>
      </c>
      <c r="D104" s="56">
        <v>0</v>
      </c>
      <c r="E104" s="56">
        <v>0</v>
      </c>
    </row>
    <row r="105" spans="1:5" ht="1.8" hidden="1" customHeight="1" x14ac:dyDescent="0.25">
      <c r="A105" s="90" t="s">
        <v>151</v>
      </c>
      <c r="B105" s="92" t="s">
        <v>166</v>
      </c>
      <c r="C105" s="55">
        <v>0</v>
      </c>
      <c r="D105" s="56">
        <v>0</v>
      </c>
      <c r="E105" s="56">
        <v>0</v>
      </c>
    </row>
    <row r="106" spans="1:5" ht="24.6" hidden="1" customHeight="1" x14ac:dyDescent="0.25">
      <c r="A106" s="99"/>
      <c r="B106" s="100"/>
      <c r="C106" s="101"/>
      <c r="D106" s="102"/>
      <c r="E106" s="102"/>
    </row>
    <row r="107" spans="1:5" ht="9" hidden="1" customHeight="1" x14ac:dyDescent="0.25">
      <c r="A107" s="90"/>
      <c r="B107" s="91"/>
      <c r="C107" s="55"/>
      <c r="D107" s="56"/>
      <c r="E107" s="56"/>
    </row>
    <row r="108" spans="1:5" ht="40.200000000000003" customHeight="1" x14ac:dyDescent="0.25">
      <c r="A108" s="103" t="s">
        <v>151</v>
      </c>
      <c r="B108" s="104" t="s">
        <v>167</v>
      </c>
      <c r="C108" s="105">
        <f>C109+C110</f>
        <v>8828.7000000000007</v>
      </c>
      <c r="D108" s="56"/>
      <c r="E108" s="56"/>
    </row>
    <row r="109" spans="1:5" ht="62.4" x14ac:dyDescent="0.25">
      <c r="A109" s="54" t="s">
        <v>151</v>
      </c>
      <c r="B109" s="91" t="s">
        <v>168</v>
      </c>
      <c r="C109" s="106">
        <v>1790.7</v>
      </c>
      <c r="D109" s="56"/>
      <c r="E109" s="56"/>
    </row>
    <row r="110" spans="1:5" ht="36.6" customHeight="1" x14ac:dyDescent="0.25">
      <c r="A110" s="54"/>
      <c r="B110" s="91" t="s">
        <v>415</v>
      </c>
      <c r="C110" s="106">
        <v>7038</v>
      </c>
      <c r="D110" s="56"/>
      <c r="E110" s="56"/>
    </row>
    <row r="111" spans="1:5" ht="61.2" customHeight="1" x14ac:dyDescent="0.25">
      <c r="A111" s="68" t="s">
        <v>151</v>
      </c>
      <c r="B111" s="69" t="s">
        <v>416</v>
      </c>
      <c r="C111" s="70">
        <f>C112+C113+C114+C115+C118+C120</f>
        <v>25775.499999999996</v>
      </c>
      <c r="D111" s="74">
        <f>D112+D113+D114+D116+D117</f>
        <v>16729.599999999999</v>
      </c>
      <c r="E111" s="74">
        <f>E112+E113+E114+E116+E117</f>
        <v>17398.8</v>
      </c>
    </row>
    <row r="112" spans="1:5" s="108" customFormat="1" ht="51.75" customHeight="1" x14ac:dyDescent="0.25">
      <c r="A112" s="32" t="s">
        <v>151</v>
      </c>
      <c r="B112" s="107" t="s">
        <v>169</v>
      </c>
      <c r="C112" s="34">
        <v>11615.3</v>
      </c>
      <c r="D112" s="35">
        <v>12142.4</v>
      </c>
      <c r="E112" s="35">
        <v>12628.1</v>
      </c>
    </row>
    <row r="113" spans="1:5" s="108" customFormat="1" ht="18" x14ac:dyDescent="0.25">
      <c r="A113" s="32" t="s">
        <v>151</v>
      </c>
      <c r="B113" s="33" t="s">
        <v>170</v>
      </c>
      <c r="C113" s="34">
        <v>380.8</v>
      </c>
      <c r="D113" s="35">
        <v>455.3</v>
      </c>
      <c r="E113" s="35">
        <v>473.5</v>
      </c>
    </row>
    <row r="114" spans="1:5" s="108" customFormat="1" ht="18" x14ac:dyDescent="0.25">
      <c r="A114" s="32" t="s">
        <v>151</v>
      </c>
      <c r="B114" s="33" t="s">
        <v>171</v>
      </c>
      <c r="C114" s="34">
        <v>4400.8</v>
      </c>
      <c r="D114" s="35">
        <v>4131.8999999999996</v>
      </c>
      <c r="E114" s="35">
        <v>4297.2</v>
      </c>
    </row>
    <row r="115" spans="1:5" s="108" customFormat="1" ht="31.2" x14ac:dyDescent="0.25">
      <c r="A115" s="32"/>
      <c r="B115" s="60" t="s">
        <v>419</v>
      </c>
      <c r="C115" s="30">
        <f>C116+C117</f>
        <v>7044.8</v>
      </c>
      <c r="D115" s="35"/>
      <c r="E115" s="35"/>
    </row>
    <row r="116" spans="1:5" s="108" customFormat="1" ht="48" customHeight="1" x14ac:dyDescent="0.25">
      <c r="A116" s="90" t="s">
        <v>151</v>
      </c>
      <c r="B116" s="92" t="s">
        <v>410</v>
      </c>
      <c r="C116" s="55">
        <v>1892.2</v>
      </c>
      <c r="D116" s="56">
        <v>0</v>
      </c>
      <c r="E116" s="56">
        <v>0</v>
      </c>
    </row>
    <row r="117" spans="1:5" s="108" customFormat="1" ht="31.2" x14ac:dyDescent="0.25">
      <c r="A117" s="90" t="s">
        <v>151</v>
      </c>
      <c r="B117" s="92" t="s">
        <v>409</v>
      </c>
      <c r="C117" s="55">
        <v>5152.6000000000004</v>
      </c>
      <c r="D117" s="56">
        <v>0</v>
      </c>
      <c r="E117" s="56">
        <v>0</v>
      </c>
    </row>
    <row r="118" spans="1:5" s="108" customFormat="1" ht="18" x14ac:dyDescent="0.25">
      <c r="A118" s="32" t="s">
        <v>151</v>
      </c>
      <c r="B118" s="33" t="s">
        <v>411</v>
      </c>
      <c r="C118" s="34">
        <v>90</v>
      </c>
      <c r="D118" s="35">
        <v>455.3</v>
      </c>
      <c r="E118" s="35">
        <v>473.5</v>
      </c>
    </row>
    <row r="119" spans="1:5" s="108" customFormat="1" ht="21.6" customHeight="1" x14ac:dyDescent="0.25">
      <c r="A119" s="32"/>
      <c r="B119" s="60" t="s">
        <v>418</v>
      </c>
      <c r="C119" s="34">
        <v>2243.8000000000002</v>
      </c>
      <c r="D119" s="35"/>
      <c r="E119" s="35"/>
    </row>
    <row r="120" spans="1:5" s="108" customFormat="1" ht="57.6" customHeight="1" x14ac:dyDescent="0.25">
      <c r="A120" s="32" t="s">
        <v>151</v>
      </c>
      <c r="B120" s="33" t="s">
        <v>412</v>
      </c>
      <c r="C120" s="34">
        <v>2243.8000000000002</v>
      </c>
      <c r="D120" s="35"/>
      <c r="E120" s="35"/>
    </row>
    <row r="121" spans="1:5" ht="31.2" x14ac:dyDescent="0.25">
      <c r="A121" s="97" t="s">
        <v>151</v>
      </c>
      <c r="B121" s="98" t="s">
        <v>173</v>
      </c>
      <c r="C121" s="82">
        <f>C122</f>
        <v>233.3</v>
      </c>
      <c r="D121" s="83">
        <f>D122</f>
        <v>232.6</v>
      </c>
      <c r="E121" s="83">
        <f>E122</f>
        <v>241.9</v>
      </c>
    </row>
    <row r="122" spans="1:5" ht="62.4" customHeight="1" x14ac:dyDescent="0.25">
      <c r="A122" s="32" t="s">
        <v>151</v>
      </c>
      <c r="B122" s="107" t="s">
        <v>174</v>
      </c>
      <c r="C122" s="34">
        <v>233.3</v>
      </c>
      <c r="D122" s="35">
        <v>232.6</v>
      </c>
      <c r="E122" s="35">
        <v>241.9</v>
      </c>
    </row>
    <row r="123" spans="1:5" ht="31.8" customHeight="1" x14ac:dyDescent="0.25">
      <c r="A123" s="97" t="s">
        <v>151</v>
      </c>
      <c r="B123" s="98" t="s">
        <v>308</v>
      </c>
      <c r="C123" s="82">
        <f>C132</f>
        <v>299.7</v>
      </c>
      <c r="D123" s="83">
        <f>D124+D125+D126+D127+D128+D129+D130+D131</f>
        <v>0</v>
      </c>
      <c r="E123" s="83">
        <f>E124+E125+E126+E127+E128+E129+E130+E131</f>
        <v>0</v>
      </c>
    </row>
    <row r="124" spans="1:5" ht="0.6" hidden="1" customHeight="1" x14ac:dyDescent="0.25">
      <c r="A124" s="90" t="s">
        <v>151</v>
      </c>
      <c r="B124" s="92" t="s">
        <v>172</v>
      </c>
      <c r="C124" s="55">
        <v>0</v>
      </c>
      <c r="D124" s="56">
        <v>0</v>
      </c>
      <c r="E124" s="56">
        <v>0</v>
      </c>
    </row>
    <row r="125" spans="1:5" ht="33.6" hidden="1" customHeight="1" x14ac:dyDescent="0.25">
      <c r="A125" s="90" t="s">
        <v>151</v>
      </c>
      <c r="B125" s="91" t="s">
        <v>176</v>
      </c>
      <c r="C125" s="55">
        <v>0</v>
      </c>
      <c r="D125" s="56">
        <v>0</v>
      </c>
      <c r="E125" s="56">
        <v>0</v>
      </c>
    </row>
    <row r="126" spans="1:5" ht="31.8" hidden="1" customHeight="1" x14ac:dyDescent="0.25">
      <c r="A126" s="90" t="s">
        <v>151</v>
      </c>
      <c r="B126" s="91" t="s">
        <v>177</v>
      </c>
      <c r="C126" s="55">
        <v>0</v>
      </c>
      <c r="D126" s="56">
        <v>0</v>
      </c>
      <c r="E126" s="56">
        <v>0</v>
      </c>
    </row>
    <row r="127" spans="1:5" ht="30" hidden="1" customHeight="1" x14ac:dyDescent="0.25">
      <c r="A127" s="90" t="s">
        <v>151</v>
      </c>
      <c r="B127" s="91" t="s">
        <v>178</v>
      </c>
      <c r="C127" s="55">
        <v>0</v>
      </c>
      <c r="D127" s="56">
        <v>0</v>
      </c>
      <c r="E127" s="56">
        <v>0</v>
      </c>
    </row>
    <row r="128" spans="1:5" ht="30.6" hidden="1" customHeight="1" x14ac:dyDescent="0.25">
      <c r="A128" s="90" t="s">
        <v>151</v>
      </c>
      <c r="B128" s="91" t="s">
        <v>179</v>
      </c>
      <c r="C128" s="55">
        <v>0</v>
      </c>
      <c r="D128" s="56">
        <v>0</v>
      </c>
      <c r="E128" s="56">
        <v>0</v>
      </c>
    </row>
    <row r="129" spans="1:5" ht="39.6" hidden="1" customHeight="1" x14ac:dyDescent="0.25">
      <c r="A129" s="90" t="s">
        <v>151</v>
      </c>
      <c r="B129" s="91" t="s">
        <v>180</v>
      </c>
      <c r="C129" s="55">
        <v>0</v>
      </c>
      <c r="D129" s="56">
        <v>0</v>
      </c>
      <c r="E129" s="56">
        <v>0</v>
      </c>
    </row>
    <row r="130" spans="1:5" ht="21" hidden="1" customHeight="1" x14ac:dyDescent="0.25">
      <c r="A130" s="90" t="s">
        <v>151</v>
      </c>
      <c r="B130" s="91" t="s">
        <v>181</v>
      </c>
      <c r="C130" s="55">
        <v>0</v>
      </c>
      <c r="D130" s="56">
        <v>0</v>
      </c>
      <c r="E130" s="56">
        <v>0</v>
      </c>
    </row>
    <row r="131" spans="1:5" ht="29.4" hidden="1" customHeight="1" x14ac:dyDescent="0.25">
      <c r="A131" s="90" t="s">
        <v>151</v>
      </c>
      <c r="B131" s="91" t="s">
        <v>182</v>
      </c>
      <c r="C131" s="55">
        <v>0</v>
      </c>
      <c r="D131" s="56">
        <v>0</v>
      </c>
      <c r="E131" s="56">
        <v>0</v>
      </c>
    </row>
    <row r="132" spans="1:5" ht="27.6" customHeight="1" x14ac:dyDescent="0.25">
      <c r="A132" s="90" t="s">
        <v>151</v>
      </c>
      <c r="B132" s="91" t="s">
        <v>183</v>
      </c>
      <c r="C132" s="55">
        <v>299.7</v>
      </c>
      <c r="D132" s="56">
        <v>0</v>
      </c>
      <c r="E132" s="56">
        <v>0</v>
      </c>
    </row>
    <row r="133" spans="1:5" ht="0.6" customHeight="1" x14ac:dyDescent="0.25">
      <c r="A133" s="90" t="s">
        <v>151</v>
      </c>
      <c r="B133" s="91" t="s">
        <v>184</v>
      </c>
      <c r="C133" s="55">
        <v>0</v>
      </c>
      <c r="D133" s="56">
        <v>0</v>
      </c>
      <c r="E133" s="56">
        <v>0</v>
      </c>
    </row>
    <row r="134" spans="1:5" ht="27.6" hidden="1" customHeight="1" x14ac:dyDescent="0.25">
      <c r="A134" s="90" t="s">
        <v>151</v>
      </c>
      <c r="B134" s="91"/>
      <c r="C134" s="55"/>
      <c r="D134" s="56"/>
      <c r="E134" s="56"/>
    </row>
    <row r="135" spans="1:5" ht="19.8" hidden="1" customHeight="1" x14ac:dyDescent="0.25">
      <c r="A135" s="90" t="s">
        <v>151</v>
      </c>
      <c r="B135" s="91"/>
      <c r="C135" s="55"/>
      <c r="D135" s="56"/>
      <c r="E135" s="56"/>
    </row>
    <row r="136" spans="1:5" ht="19.8" hidden="1" customHeight="1" x14ac:dyDescent="0.25">
      <c r="A136" s="90" t="s">
        <v>151</v>
      </c>
      <c r="B136" s="91" t="s">
        <v>185</v>
      </c>
      <c r="C136" s="55">
        <v>0</v>
      </c>
      <c r="D136" s="56">
        <v>0</v>
      </c>
      <c r="E136" s="56">
        <v>0</v>
      </c>
    </row>
    <row r="137" spans="1:5" ht="38.4" customHeight="1" x14ac:dyDescent="0.25">
      <c r="A137" s="68" t="s">
        <v>151</v>
      </c>
      <c r="B137" s="69" t="s">
        <v>186</v>
      </c>
      <c r="C137" s="70">
        <f>C139+C138</f>
        <v>264.39999999999998</v>
      </c>
      <c r="D137" s="74">
        <f>D139</f>
        <v>15.1</v>
      </c>
      <c r="E137" s="74">
        <f>E139</f>
        <v>15.7</v>
      </c>
    </row>
    <row r="138" spans="1:5" ht="45" customHeight="1" x14ac:dyDescent="0.25">
      <c r="A138" s="32" t="s">
        <v>151</v>
      </c>
      <c r="B138" s="33" t="s">
        <v>413</v>
      </c>
      <c r="C138" s="34">
        <v>250</v>
      </c>
      <c r="D138" s="35">
        <v>0</v>
      </c>
      <c r="E138" s="35">
        <v>0</v>
      </c>
    </row>
    <row r="139" spans="1:5" ht="50.4" customHeight="1" x14ac:dyDescent="0.25">
      <c r="A139" s="32" t="s">
        <v>151</v>
      </c>
      <c r="B139" s="33" t="s">
        <v>187</v>
      </c>
      <c r="C139" s="34">
        <v>14.4</v>
      </c>
      <c r="D139" s="35">
        <v>15.1</v>
      </c>
      <c r="E139" s="35">
        <v>15.7</v>
      </c>
    </row>
    <row r="140" spans="1:5" ht="52.2" customHeight="1" x14ac:dyDescent="0.25">
      <c r="A140" s="68" t="s">
        <v>151</v>
      </c>
      <c r="B140" s="294" t="s">
        <v>417</v>
      </c>
      <c r="C140" s="70">
        <v>62</v>
      </c>
      <c r="D140" s="74">
        <v>298.8</v>
      </c>
      <c r="E140" s="74">
        <v>310.8</v>
      </c>
    </row>
    <row r="141" spans="1:5" ht="39" customHeight="1" x14ac:dyDescent="0.25">
      <c r="A141" s="103" t="s">
        <v>151</v>
      </c>
      <c r="B141" s="104" t="s">
        <v>184</v>
      </c>
      <c r="C141" s="105">
        <f>C142</f>
        <v>10</v>
      </c>
      <c r="D141" s="74"/>
      <c r="E141" s="74"/>
    </row>
    <row r="142" spans="1:5" ht="30.75" customHeight="1" x14ac:dyDescent="0.25">
      <c r="A142" s="109" t="s">
        <v>151</v>
      </c>
      <c r="B142" s="110" t="s">
        <v>185</v>
      </c>
      <c r="C142" s="111">
        <v>10</v>
      </c>
      <c r="D142" s="74"/>
      <c r="E142" s="74"/>
    </row>
    <row r="143" spans="1:5" ht="17.25" customHeight="1" x14ac:dyDescent="0.3">
      <c r="A143" s="319" t="s">
        <v>188</v>
      </c>
      <c r="B143" s="319"/>
      <c r="C143" s="112">
        <f>C12+C55</f>
        <v>66973.489999999991</v>
      </c>
      <c r="D143" s="112" t="e">
        <f>D12+D55</f>
        <v>#REF!</v>
      </c>
      <c r="E143" s="112" t="e">
        <f>E12+E55</f>
        <v>#REF!</v>
      </c>
    </row>
  </sheetData>
  <mergeCells count="4">
    <mergeCell ref="A6:E6"/>
    <mergeCell ref="A7:E7"/>
    <mergeCell ref="A8:E8"/>
    <mergeCell ref="A143:B143"/>
  </mergeCells>
  <pageMargins left="0.78749999999999998" right="0.39374999999999999" top="0.39374999999999999" bottom="0.39374999999999999" header="0.511811023622047" footer="0.511811023622047"/>
  <pageSetup paperSize="9" scale="61" fitToHeight="3" orientation="portrait" horizontalDpi="300" verticalDpi="300" r:id="rId1"/>
  <rowBreaks count="1" manualBreakCount="1"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2"/>
  <sheetViews>
    <sheetView tabSelected="1" view="pageBreakPreview" topLeftCell="A19" zoomScaleNormal="100" workbookViewId="0">
      <selection activeCell="H11" sqref="H11"/>
    </sheetView>
  </sheetViews>
  <sheetFormatPr defaultColWidth="8.6640625" defaultRowHeight="13.2" x14ac:dyDescent="0.25"/>
  <cols>
    <col min="1" max="1" width="36.5546875" customWidth="1"/>
    <col min="2" max="2" width="35.5546875" customWidth="1"/>
    <col min="3" max="3" width="13.88671875" customWidth="1"/>
    <col min="4" max="4" width="8.88671875" hidden="1" customWidth="1"/>
    <col min="5" max="6" width="13.88671875" hidden="1" customWidth="1"/>
    <col min="9" max="9" width="21.6640625" customWidth="1"/>
    <col min="10" max="10" width="14.5546875" customWidth="1"/>
    <col min="11" max="11" width="12.33203125" customWidth="1"/>
    <col min="12" max="12" width="45.5546875" customWidth="1"/>
  </cols>
  <sheetData>
    <row r="1" spans="1:12" ht="15.6" x14ac:dyDescent="0.3">
      <c r="A1" s="113"/>
      <c r="B1" s="6"/>
      <c r="C1" s="7" t="s">
        <v>189</v>
      </c>
      <c r="D1" s="1"/>
      <c r="E1" s="1"/>
      <c r="F1" s="1"/>
      <c r="G1" s="1"/>
      <c r="H1" s="1"/>
      <c r="I1" s="1"/>
      <c r="J1" s="1"/>
      <c r="K1" s="1"/>
    </row>
    <row r="2" spans="1:12" ht="15.6" x14ac:dyDescent="0.3">
      <c r="A2" s="113"/>
      <c r="B2" s="6"/>
      <c r="C2" s="7" t="s">
        <v>1</v>
      </c>
      <c r="D2" s="1"/>
      <c r="E2" s="1"/>
      <c r="F2" s="1"/>
      <c r="G2" s="1"/>
      <c r="H2" s="1"/>
      <c r="I2" s="1"/>
      <c r="J2" s="1"/>
      <c r="K2" s="1"/>
    </row>
    <row r="3" spans="1:12" ht="15.6" x14ac:dyDescent="0.3">
      <c r="A3" s="113"/>
      <c r="B3" s="6"/>
      <c r="C3" s="7" t="s">
        <v>2</v>
      </c>
      <c r="D3" s="1"/>
      <c r="E3" s="1"/>
      <c r="F3" s="1"/>
      <c r="G3" s="1"/>
      <c r="H3" s="1"/>
      <c r="I3" s="1"/>
      <c r="J3" s="1"/>
      <c r="K3" s="1"/>
    </row>
    <row r="4" spans="1:12" ht="15.6" x14ac:dyDescent="0.3">
      <c r="A4" s="113"/>
      <c r="B4" s="6"/>
      <c r="C4" s="7" t="s">
        <v>432</v>
      </c>
      <c r="D4" s="1"/>
      <c r="E4" s="1"/>
      <c r="F4" s="1"/>
      <c r="G4" s="1"/>
      <c r="H4" s="1"/>
      <c r="I4" s="1"/>
      <c r="J4" s="1"/>
      <c r="K4" s="1"/>
    </row>
    <row r="5" spans="1:12" ht="15.6" x14ac:dyDescent="0.3">
      <c r="A5" s="113"/>
      <c r="B5" s="6"/>
      <c r="C5" s="7" t="s">
        <v>3</v>
      </c>
      <c r="D5" s="1"/>
      <c r="E5" s="1"/>
      <c r="F5" s="1"/>
      <c r="G5" s="1"/>
      <c r="H5" s="1"/>
      <c r="I5" s="1"/>
      <c r="J5" s="1"/>
      <c r="K5" s="1"/>
    </row>
    <row r="6" spans="1:12" ht="15.6" x14ac:dyDescent="0.3">
      <c r="A6" s="113"/>
      <c r="B6" s="1"/>
      <c r="C6" s="1"/>
    </row>
    <row r="7" spans="1:12" ht="15.6" x14ac:dyDescent="0.3">
      <c r="A7" s="113"/>
      <c r="B7" s="1"/>
      <c r="C7" s="1"/>
    </row>
    <row r="8" spans="1:12" ht="15.6" x14ac:dyDescent="0.3">
      <c r="A8" s="113"/>
      <c r="B8" s="320"/>
      <c r="C8" s="320"/>
    </row>
    <row r="9" spans="1:12" ht="15" customHeight="1" x14ac:dyDescent="0.3">
      <c r="A9" s="321" t="s">
        <v>190</v>
      </c>
      <c r="B9" s="321"/>
      <c r="C9" s="321"/>
      <c r="D9" s="321"/>
      <c r="E9" s="321"/>
      <c r="F9" s="321"/>
    </row>
    <row r="10" spans="1:12" ht="15.6" x14ac:dyDescent="0.3">
      <c r="A10" s="113"/>
      <c r="C10" s="113" t="s">
        <v>6</v>
      </c>
    </row>
    <row r="11" spans="1:12" ht="124.8" x14ac:dyDescent="0.25">
      <c r="A11" s="114" t="s">
        <v>8</v>
      </c>
      <c r="B11" s="114" t="s">
        <v>191</v>
      </c>
      <c r="C11" s="115" t="s">
        <v>192</v>
      </c>
      <c r="D11" s="115" t="s">
        <v>193</v>
      </c>
      <c r="E11" s="115" t="s">
        <v>194</v>
      </c>
      <c r="F11" s="115" t="s">
        <v>195</v>
      </c>
      <c r="G11" s="11"/>
    </row>
    <row r="12" spans="1:12" ht="41.4" x14ac:dyDescent="0.25">
      <c r="A12" s="116" t="s">
        <v>196</v>
      </c>
      <c r="B12" s="117" t="s">
        <v>197</v>
      </c>
      <c r="C12" s="118">
        <f>C13</f>
        <v>1.0000000009313226E-2</v>
      </c>
      <c r="D12" s="119">
        <f>D13</f>
        <v>-86.19999999999709</v>
      </c>
      <c r="E12" s="118" t="e">
        <f>E13</f>
        <v>#REF!</v>
      </c>
      <c r="F12" s="118" t="e">
        <f>F13</f>
        <v>#REF!</v>
      </c>
      <c r="G12" s="120"/>
      <c r="J12" s="322"/>
      <c r="K12" s="322"/>
      <c r="L12" s="322"/>
    </row>
    <row r="13" spans="1:12" ht="31.2" x14ac:dyDescent="0.25">
      <c r="A13" s="121" t="s">
        <v>198</v>
      </c>
      <c r="B13" s="122" t="s">
        <v>199</v>
      </c>
      <c r="C13" s="123">
        <f>C18+C14</f>
        <v>1.0000000009313226E-2</v>
      </c>
      <c r="D13" s="119">
        <f>D14+D18</f>
        <v>-86.19999999999709</v>
      </c>
      <c r="E13" s="123" t="e">
        <f>E18+E14</f>
        <v>#REF!</v>
      </c>
      <c r="F13" s="123" t="e">
        <f>F18+F14</f>
        <v>#REF!</v>
      </c>
      <c r="G13" s="120"/>
      <c r="J13" s="43"/>
    </row>
    <row r="14" spans="1:12" ht="31.2" x14ac:dyDescent="0.25">
      <c r="A14" s="121" t="s">
        <v>200</v>
      </c>
      <c r="B14" s="122" t="s">
        <v>201</v>
      </c>
      <c r="C14" s="123">
        <f>C16</f>
        <v>-66973.489999999991</v>
      </c>
      <c r="D14" s="119">
        <f>D15</f>
        <v>-30803.599999999999</v>
      </c>
      <c r="E14" s="123">
        <f>E16</f>
        <v>-43437</v>
      </c>
      <c r="F14" s="123">
        <f>F16</f>
        <v>-44146.3</v>
      </c>
      <c r="G14" s="120"/>
      <c r="J14" s="43"/>
    </row>
    <row r="15" spans="1:12" ht="31.2" x14ac:dyDescent="0.25">
      <c r="A15" s="121" t="s">
        <v>202</v>
      </c>
      <c r="B15" s="122" t="s">
        <v>203</v>
      </c>
      <c r="C15" s="123">
        <f>C16</f>
        <v>-66973.489999999991</v>
      </c>
      <c r="D15" s="119">
        <f>D16</f>
        <v>-30803.599999999999</v>
      </c>
      <c r="E15" s="123">
        <f>E16</f>
        <v>-43437</v>
      </c>
      <c r="F15" s="123">
        <f>F16</f>
        <v>-44146.3</v>
      </c>
      <c r="G15" s="120"/>
      <c r="H15" s="120"/>
      <c r="J15" s="43"/>
    </row>
    <row r="16" spans="1:12" ht="31.2" x14ac:dyDescent="0.25">
      <c r="A16" s="121" t="s">
        <v>204</v>
      </c>
      <c r="B16" s="122" t="s">
        <v>205</v>
      </c>
      <c r="C16" s="123">
        <f>C17</f>
        <v>-66973.489999999991</v>
      </c>
      <c r="D16" s="119">
        <f>D17</f>
        <v>-30803.599999999999</v>
      </c>
      <c r="E16" s="123">
        <f>E17</f>
        <v>-43437</v>
      </c>
      <c r="F16" s="123">
        <f>F17</f>
        <v>-44146.3</v>
      </c>
      <c r="G16" s="120"/>
      <c r="H16" s="120"/>
      <c r="J16" s="43"/>
    </row>
    <row r="17" spans="1:12" ht="46.8" x14ac:dyDescent="0.25">
      <c r="A17" s="124" t="s">
        <v>206</v>
      </c>
      <c r="B17" s="125" t="s">
        <v>207</v>
      </c>
      <c r="C17" s="126">
        <f>-'Прилож 1(доход) '!C143</f>
        <v>-66973.489999999991</v>
      </c>
      <c r="D17" s="119">
        <v>-30803.599999999999</v>
      </c>
      <c r="E17" s="127">
        <v>-43437</v>
      </c>
      <c r="F17" s="127">
        <v>-44146.3</v>
      </c>
      <c r="G17" s="120"/>
      <c r="H17" s="120"/>
      <c r="I17" s="128"/>
      <c r="J17" s="43"/>
      <c r="L17" s="129"/>
    </row>
    <row r="18" spans="1:12" ht="31.2" x14ac:dyDescent="0.25">
      <c r="A18" s="121" t="s">
        <v>208</v>
      </c>
      <c r="B18" s="122" t="s">
        <v>209</v>
      </c>
      <c r="C18" s="123">
        <f t="shared" ref="C18:F20" si="0">C19</f>
        <v>66973.5</v>
      </c>
      <c r="D18" s="119">
        <f t="shared" si="0"/>
        <v>30717.4</v>
      </c>
      <c r="E18" s="123" t="e">
        <f t="shared" si="0"/>
        <v>#REF!</v>
      </c>
      <c r="F18" s="123" t="e">
        <f t="shared" si="0"/>
        <v>#REF!</v>
      </c>
      <c r="G18" s="120"/>
      <c r="H18" s="120"/>
      <c r="J18" s="43"/>
    </row>
    <row r="19" spans="1:12" ht="31.2" x14ac:dyDescent="0.25">
      <c r="A19" s="121" t="s">
        <v>210</v>
      </c>
      <c r="B19" s="122" t="s">
        <v>211</v>
      </c>
      <c r="C19" s="123">
        <f t="shared" si="0"/>
        <v>66973.5</v>
      </c>
      <c r="D19" s="119">
        <f t="shared" si="0"/>
        <v>30717.4</v>
      </c>
      <c r="E19" s="123" t="e">
        <f t="shared" si="0"/>
        <v>#REF!</v>
      </c>
      <c r="F19" s="123" t="e">
        <f t="shared" si="0"/>
        <v>#REF!</v>
      </c>
      <c r="G19" s="120"/>
      <c r="H19" s="120"/>
      <c r="J19" s="43"/>
    </row>
    <row r="20" spans="1:12" ht="31.2" x14ac:dyDescent="0.25">
      <c r="A20" s="121" t="s">
        <v>212</v>
      </c>
      <c r="B20" s="122" t="s">
        <v>213</v>
      </c>
      <c r="C20" s="123">
        <f t="shared" si="0"/>
        <v>66973.5</v>
      </c>
      <c r="D20" s="119">
        <f t="shared" si="0"/>
        <v>30717.4</v>
      </c>
      <c r="E20" s="123" t="e">
        <f t="shared" si="0"/>
        <v>#REF!</v>
      </c>
      <c r="F20" s="123" t="e">
        <f t="shared" si="0"/>
        <v>#REF!</v>
      </c>
      <c r="G20" s="120"/>
      <c r="H20" s="120"/>
      <c r="J20" s="43"/>
    </row>
    <row r="21" spans="1:12" ht="46.8" x14ac:dyDescent="0.25">
      <c r="A21" s="124" t="s">
        <v>214</v>
      </c>
      <c r="B21" s="125" t="s">
        <v>215</v>
      </c>
      <c r="C21" s="126">
        <f>'Прилож 3 (РАСХОДЫ)'!G11</f>
        <v>66973.5</v>
      </c>
      <c r="D21" s="119">
        <v>30717.4</v>
      </c>
      <c r="E21" s="126" t="e">
        <f>'Прилож 3 (РАСХОДЫ)'!H11</f>
        <v>#REF!</v>
      </c>
      <c r="F21" s="126" t="e">
        <f>'Прилож 3 (РАСХОДЫ)'!I11</f>
        <v>#REF!</v>
      </c>
      <c r="G21" s="120"/>
      <c r="H21" s="120"/>
      <c r="I21" s="2"/>
      <c r="J21" s="43"/>
    </row>
    <row r="22" spans="1:12" x14ac:dyDescent="0.25">
      <c r="A22" s="2"/>
      <c r="B22" s="2"/>
      <c r="C22" s="2"/>
    </row>
  </sheetData>
  <mergeCells count="3">
    <mergeCell ref="B8:C8"/>
    <mergeCell ref="A9:F9"/>
    <mergeCell ref="J12:L12"/>
  </mergeCells>
  <pageMargins left="0.78749999999999998" right="0.39374999999999999" top="0.98402777777777795" bottom="0.98402777777777795" header="0.511811023622047" footer="0.511811023622047"/>
  <pageSetup paperSize="9" fitToHeight="0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03"/>
  <sheetViews>
    <sheetView view="pageBreakPreview" zoomScale="80" zoomScaleNormal="100" zoomScalePageLayoutView="80" workbookViewId="0">
      <selection activeCell="G39" sqref="G39"/>
    </sheetView>
  </sheetViews>
  <sheetFormatPr defaultColWidth="8.6640625" defaultRowHeight="13.2" x14ac:dyDescent="0.25"/>
  <cols>
    <col min="1" max="1" width="56.109375" style="130" customWidth="1"/>
    <col min="2" max="2" width="7.109375" style="131" customWidth="1"/>
    <col min="3" max="4" width="6" style="131" customWidth="1"/>
    <col min="5" max="5" width="14.109375" style="131" customWidth="1"/>
    <col min="6" max="6" width="8.6640625" style="131"/>
    <col min="7" max="7" width="19.44140625" style="132" customWidth="1"/>
    <col min="8" max="9" width="13.109375" style="72" hidden="1" customWidth="1"/>
    <col min="11" max="11" width="11.88671875" customWidth="1"/>
  </cols>
  <sheetData>
    <row r="1" spans="1:13" ht="13.8" x14ac:dyDescent="0.25">
      <c r="A1" s="133"/>
      <c r="B1" s="134"/>
      <c r="C1" s="134"/>
      <c r="D1" s="134"/>
      <c r="E1" s="134"/>
      <c r="F1" s="134"/>
      <c r="G1" s="135"/>
    </row>
    <row r="2" spans="1:13" ht="13.8" x14ac:dyDescent="0.25">
      <c r="A2" s="133"/>
      <c r="B2" s="134"/>
      <c r="C2" s="134"/>
      <c r="D2" s="134"/>
      <c r="E2" s="134"/>
      <c r="F2" s="134"/>
      <c r="G2" s="7" t="s">
        <v>216</v>
      </c>
    </row>
    <row r="3" spans="1:13" ht="13.8" x14ac:dyDescent="0.25">
      <c r="A3" s="133"/>
      <c r="B3" s="134"/>
      <c r="C3" s="134"/>
      <c r="D3" s="134"/>
      <c r="E3" s="134"/>
      <c r="F3" s="134"/>
      <c r="G3" s="7" t="s">
        <v>1</v>
      </c>
    </row>
    <row r="4" spans="1:13" ht="13.8" x14ac:dyDescent="0.25">
      <c r="A4" s="133"/>
      <c r="B4" s="134"/>
      <c r="C4" s="134"/>
      <c r="D4" s="134"/>
      <c r="E4" s="134"/>
      <c r="F4" s="134"/>
      <c r="G4" s="7" t="s">
        <v>2</v>
      </c>
    </row>
    <row r="5" spans="1:13" ht="13.8" x14ac:dyDescent="0.25">
      <c r="A5" s="133"/>
      <c r="B5" s="134"/>
      <c r="C5" s="134"/>
      <c r="D5" s="134"/>
      <c r="E5" s="134"/>
      <c r="F5" s="134"/>
      <c r="G5" s="7" t="s">
        <v>217</v>
      </c>
    </row>
    <row r="6" spans="1:13" ht="13.8" x14ac:dyDescent="0.25">
      <c r="A6" s="133"/>
      <c r="B6" s="134"/>
      <c r="C6" s="134"/>
      <c r="D6" s="134"/>
      <c r="E6" s="134"/>
      <c r="F6" s="134"/>
      <c r="G6" s="7" t="s">
        <v>3</v>
      </c>
    </row>
    <row r="7" spans="1:13" ht="15.6" x14ac:dyDescent="0.25">
      <c r="A7" s="323" t="s">
        <v>218</v>
      </c>
      <c r="B7" s="323"/>
      <c r="C7" s="323"/>
      <c r="D7" s="323"/>
      <c r="E7" s="323"/>
      <c r="F7" s="323"/>
      <c r="G7" s="323"/>
      <c r="H7" s="323"/>
      <c r="I7" s="323"/>
    </row>
    <row r="8" spans="1:13" ht="66.75" customHeight="1" x14ac:dyDescent="0.25">
      <c r="A8" s="324" t="s">
        <v>219</v>
      </c>
      <c r="B8" s="324"/>
      <c r="C8" s="324"/>
      <c r="D8" s="324"/>
      <c r="E8" s="324"/>
      <c r="F8" s="324"/>
      <c r="G8" s="324"/>
      <c r="H8" s="324"/>
      <c r="I8" s="324"/>
    </row>
    <row r="9" spans="1:13" ht="13.8" x14ac:dyDescent="0.25">
      <c r="A9" s="136"/>
      <c r="B9" s="137"/>
      <c r="C9" s="138"/>
      <c r="D9" s="138"/>
      <c r="E9" s="138"/>
      <c r="F9" s="138"/>
      <c r="G9" s="139" t="s">
        <v>6</v>
      </c>
      <c r="H9" s="139" t="s">
        <v>6</v>
      </c>
      <c r="I9" s="139" t="s">
        <v>6</v>
      </c>
    </row>
    <row r="10" spans="1:13" ht="41.4" x14ac:dyDescent="0.25">
      <c r="A10" s="140" t="s">
        <v>8</v>
      </c>
      <c r="B10" s="141" t="s">
        <v>220</v>
      </c>
      <c r="C10" s="141" t="s">
        <v>221</v>
      </c>
      <c r="D10" s="141" t="s">
        <v>222</v>
      </c>
      <c r="E10" s="141" t="s">
        <v>223</v>
      </c>
      <c r="F10" s="141" t="s">
        <v>224</v>
      </c>
      <c r="G10" s="142" t="s">
        <v>192</v>
      </c>
      <c r="H10" s="142" t="s">
        <v>192</v>
      </c>
      <c r="I10" s="142" t="s">
        <v>225</v>
      </c>
    </row>
    <row r="11" spans="1:13" ht="13.8" x14ac:dyDescent="0.25">
      <c r="A11" s="143" t="s">
        <v>226</v>
      </c>
      <c r="B11" s="144"/>
      <c r="C11" s="144"/>
      <c r="D11" s="144"/>
      <c r="E11" s="144"/>
      <c r="F11" s="144"/>
      <c r="G11" s="145">
        <f>G12</f>
        <v>66973.5</v>
      </c>
      <c r="H11" s="145" t="e">
        <f>H12</f>
        <v>#REF!</v>
      </c>
      <c r="I11" s="145" t="e">
        <f>I12</f>
        <v>#REF!</v>
      </c>
      <c r="J11" s="72"/>
      <c r="M11" s="72"/>
    </row>
    <row r="12" spans="1:13" ht="41.4" x14ac:dyDescent="0.25">
      <c r="A12" s="143" t="s">
        <v>227</v>
      </c>
      <c r="B12" s="146">
        <v>680</v>
      </c>
      <c r="C12" s="144"/>
      <c r="D12" s="144"/>
      <c r="E12" s="144"/>
      <c r="F12" s="144"/>
      <c r="G12" s="145">
        <f>G13+G90+G96+G118+G137+G183</f>
        <v>66973.5</v>
      </c>
      <c r="H12" s="145" t="e">
        <f>H13+H90+H96+H118+H137+H183</f>
        <v>#REF!</v>
      </c>
      <c r="I12" s="145" t="e">
        <f>I13+I90+I96+I118+I137+I183</f>
        <v>#REF!</v>
      </c>
      <c r="J12" s="72"/>
    </row>
    <row r="13" spans="1:13" ht="13.8" x14ac:dyDescent="0.25">
      <c r="A13" s="147" t="s">
        <v>228</v>
      </c>
      <c r="B13" s="148">
        <v>680</v>
      </c>
      <c r="C13" s="149" t="s">
        <v>229</v>
      </c>
      <c r="D13" s="149"/>
      <c r="E13" s="149"/>
      <c r="F13" s="149"/>
      <c r="G13" s="150">
        <f>G14+G21+G29+G40+G44+G49+G53</f>
        <v>20701.2</v>
      </c>
      <c r="H13" s="150">
        <f>H14+H21+H29+H40+H44+H49+H53</f>
        <v>16974.995930000001</v>
      </c>
      <c r="I13" s="150">
        <f>I14+I21+I29+I40+I44+I49+I53</f>
        <v>17120.895930000002</v>
      </c>
      <c r="J13" s="72"/>
    </row>
    <row r="14" spans="1:13" ht="41.4" x14ac:dyDescent="0.25">
      <c r="A14" s="151" t="s">
        <v>230</v>
      </c>
      <c r="B14" s="152">
        <v>680</v>
      </c>
      <c r="C14" s="153" t="s">
        <v>229</v>
      </c>
      <c r="D14" s="153" t="s">
        <v>231</v>
      </c>
      <c r="E14" s="153"/>
      <c r="F14" s="153"/>
      <c r="G14" s="154">
        <f>G15+G18</f>
        <v>3299.6</v>
      </c>
      <c r="H14" s="154">
        <f t="shared" ref="H14:I16" si="0">H15</f>
        <v>3063.58</v>
      </c>
      <c r="I14" s="154">
        <f t="shared" si="0"/>
        <v>3063.58</v>
      </c>
      <c r="J14" s="72"/>
    </row>
    <row r="15" spans="1:13" ht="22.5" customHeight="1" x14ac:dyDescent="0.25">
      <c r="A15" s="155" t="s">
        <v>232</v>
      </c>
      <c r="B15" s="156">
        <v>680</v>
      </c>
      <c r="C15" s="157" t="s">
        <v>229</v>
      </c>
      <c r="D15" s="157" t="s">
        <v>231</v>
      </c>
      <c r="E15" s="158" t="s">
        <v>233</v>
      </c>
      <c r="F15" s="157"/>
      <c r="G15" s="159">
        <f>G16</f>
        <v>3299.6</v>
      </c>
      <c r="H15" s="159">
        <f t="shared" si="0"/>
        <v>3063.58</v>
      </c>
      <c r="I15" s="159">
        <f t="shared" si="0"/>
        <v>3063.58</v>
      </c>
      <c r="J15" s="72"/>
    </row>
    <row r="16" spans="1:13" ht="33.75" customHeight="1" x14ac:dyDescent="0.25">
      <c r="A16" s="160" t="s">
        <v>234</v>
      </c>
      <c r="B16" s="156">
        <v>680</v>
      </c>
      <c r="C16" s="157" t="s">
        <v>229</v>
      </c>
      <c r="D16" s="157" t="s">
        <v>231</v>
      </c>
      <c r="E16" s="158" t="s">
        <v>235</v>
      </c>
      <c r="F16" s="157"/>
      <c r="G16" s="159">
        <f>G17</f>
        <v>3299.6</v>
      </c>
      <c r="H16" s="159">
        <f t="shared" si="0"/>
        <v>3063.58</v>
      </c>
      <c r="I16" s="159">
        <f t="shared" si="0"/>
        <v>3063.58</v>
      </c>
      <c r="J16" s="72"/>
    </row>
    <row r="17" spans="1:18" ht="62.25" customHeight="1" x14ac:dyDescent="0.25">
      <c r="A17" s="160" t="s">
        <v>236</v>
      </c>
      <c r="B17" s="156">
        <v>680</v>
      </c>
      <c r="C17" s="157" t="s">
        <v>229</v>
      </c>
      <c r="D17" s="157" t="s">
        <v>231</v>
      </c>
      <c r="E17" s="158" t="s">
        <v>235</v>
      </c>
      <c r="F17" s="157" t="s">
        <v>237</v>
      </c>
      <c r="G17" s="159">
        <f>3299.6</f>
        <v>3299.6</v>
      </c>
      <c r="H17" s="159">
        <f>2440.6+622.98</f>
        <v>3063.58</v>
      </c>
      <c r="I17" s="159">
        <f>2440.6+622.98</f>
        <v>3063.58</v>
      </c>
      <c r="J17" s="72"/>
    </row>
    <row r="18" spans="1:18" ht="18.75" customHeight="1" x14ac:dyDescent="0.25">
      <c r="A18" s="155" t="s">
        <v>238</v>
      </c>
      <c r="B18" s="161">
        <v>680</v>
      </c>
      <c r="C18" s="158" t="s">
        <v>229</v>
      </c>
      <c r="D18" s="158" t="s">
        <v>231</v>
      </c>
      <c r="E18" s="162" t="s">
        <v>239</v>
      </c>
      <c r="F18" s="158"/>
      <c r="G18" s="159">
        <f t="shared" ref="G18:I19" si="1">G19</f>
        <v>0</v>
      </c>
      <c r="H18" s="163">
        <f t="shared" si="1"/>
        <v>0</v>
      </c>
      <c r="I18" s="163">
        <f t="shared" si="1"/>
        <v>0</v>
      </c>
    </row>
    <row r="19" spans="1:18" ht="1.5" hidden="1" customHeight="1" x14ac:dyDescent="0.25">
      <c r="A19" s="160" t="s">
        <v>240</v>
      </c>
      <c r="B19" s="156">
        <v>680</v>
      </c>
      <c r="C19" s="157" t="s">
        <v>229</v>
      </c>
      <c r="D19" s="157" t="s">
        <v>231</v>
      </c>
      <c r="E19" s="157" t="s">
        <v>241</v>
      </c>
      <c r="F19" s="157"/>
      <c r="G19" s="159">
        <f t="shared" si="1"/>
        <v>0</v>
      </c>
      <c r="H19" s="159">
        <f t="shared" si="1"/>
        <v>0</v>
      </c>
      <c r="I19" s="159">
        <f t="shared" si="1"/>
        <v>0</v>
      </c>
      <c r="J19" s="164"/>
    </row>
    <row r="20" spans="1:18" ht="60" hidden="1" customHeight="1" x14ac:dyDescent="0.25">
      <c r="A20" s="160" t="s">
        <v>242</v>
      </c>
      <c r="B20" s="156">
        <v>680</v>
      </c>
      <c r="C20" s="157" t="s">
        <v>229</v>
      </c>
      <c r="D20" s="157" t="s">
        <v>231</v>
      </c>
      <c r="E20" s="157" t="s">
        <v>241</v>
      </c>
      <c r="F20" s="157" t="s">
        <v>237</v>
      </c>
      <c r="G20" s="159"/>
      <c r="H20" s="159"/>
      <c r="I20" s="159"/>
      <c r="J20" s="72"/>
    </row>
    <row r="21" spans="1:18" ht="51" customHeight="1" x14ac:dyDescent="0.25">
      <c r="A21" s="165" t="s">
        <v>243</v>
      </c>
      <c r="B21" s="166">
        <v>680</v>
      </c>
      <c r="C21" s="167" t="s">
        <v>229</v>
      </c>
      <c r="D21" s="167" t="s">
        <v>244</v>
      </c>
      <c r="E21" s="167"/>
      <c r="F21" s="167"/>
      <c r="G21" s="168">
        <f>G22</f>
        <v>168</v>
      </c>
      <c r="H21" s="168">
        <f>H22</f>
        <v>168</v>
      </c>
      <c r="I21" s="168">
        <f>I22</f>
        <v>168</v>
      </c>
    </row>
    <row r="22" spans="1:18" ht="13.8" x14ac:dyDescent="0.25">
      <c r="A22" s="169" t="s">
        <v>245</v>
      </c>
      <c r="B22" s="156">
        <v>680</v>
      </c>
      <c r="C22" s="157" t="s">
        <v>229</v>
      </c>
      <c r="D22" s="157" t="s">
        <v>244</v>
      </c>
      <c r="E22" s="157" t="s">
        <v>246</v>
      </c>
      <c r="F22" s="157"/>
      <c r="G22" s="159">
        <f>G23+G26</f>
        <v>168</v>
      </c>
      <c r="H22" s="159">
        <f>H23+H26</f>
        <v>168</v>
      </c>
      <c r="I22" s="159">
        <f>I23+I26</f>
        <v>168</v>
      </c>
      <c r="R22" s="72"/>
    </row>
    <row r="23" spans="1:18" ht="13.8" x14ac:dyDescent="0.25">
      <c r="A23" s="169" t="s">
        <v>247</v>
      </c>
      <c r="B23" s="156">
        <v>680</v>
      </c>
      <c r="C23" s="157" t="s">
        <v>229</v>
      </c>
      <c r="D23" s="157" t="s">
        <v>244</v>
      </c>
      <c r="E23" s="157" t="s">
        <v>248</v>
      </c>
      <c r="F23" s="157"/>
      <c r="G23" s="159">
        <f t="shared" ref="G23:I24" si="2">G24</f>
        <v>168</v>
      </c>
      <c r="H23" s="159">
        <f t="shared" si="2"/>
        <v>168</v>
      </c>
      <c r="I23" s="159">
        <f t="shared" si="2"/>
        <v>168</v>
      </c>
    </row>
    <row r="24" spans="1:18" ht="27.6" x14ac:dyDescent="0.25">
      <c r="A24" s="160" t="s">
        <v>249</v>
      </c>
      <c r="B24" s="156">
        <v>680</v>
      </c>
      <c r="C24" s="157" t="s">
        <v>229</v>
      </c>
      <c r="D24" s="157" t="s">
        <v>244</v>
      </c>
      <c r="E24" s="157" t="s">
        <v>250</v>
      </c>
      <c r="F24" s="157"/>
      <c r="G24" s="159">
        <f t="shared" si="2"/>
        <v>168</v>
      </c>
      <c r="H24" s="159">
        <f t="shared" si="2"/>
        <v>168</v>
      </c>
      <c r="I24" s="159">
        <f t="shared" si="2"/>
        <v>168</v>
      </c>
    </row>
    <row r="25" spans="1:18" ht="55.2" x14ac:dyDescent="0.25">
      <c r="A25" s="160" t="s">
        <v>236</v>
      </c>
      <c r="B25" s="156">
        <v>680</v>
      </c>
      <c r="C25" s="157" t="s">
        <v>229</v>
      </c>
      <c r="D25" s="157" t="s">
        <v>244</v>
      </c>
      <c r="E25" s="157" t="s">
        <v>250</v>
      </c>
      <c r="F25" s="157" t="s">
        <v>237</v>
      </c>
      <c r="G25" s="159">
        <v>168</v>
      </c>
      <c r="H25" s="159">
        <v>168</v>
      </c>
      <c r="I25" s="159">
        <v>168</v>
      </c>
    </row>
    <row r="26" spans="1:18" ht="13.8" hidden="1" x14ac:dyDescent="0.25">
      <c r="A26" s="160" t="s">
        <v>251</v>
      </c>
      <c r="B26" s="156">
        <v>680</v>
      </c>
      <c r="C26" s="157" t="s">
        <v>229</v>
      </c>
      <c r="D26" s="157" t="s">
        <v>244</v>
      </c>
      <c r="E26" s="157" t="s">
        <v>252</v>
      </c>
      <c r="F26" s="157"/>
      <c r="G26" s="159">
        <f t="shared" ref="G26:I27" si="3">G27</f>
        <v>0</v>
      </c>
      <c r="H26" s="159">
        <f t="shared" si="3"/>
        <v>0</v>
      </c>
      <c r="I26" s="159">
        <f t="shared" si="3"/>
        <v>0</v>
      </c>
    </row>
    <row r="27" spans="1:18" ht="27.6" hidden="1" x14ac:dyDescent="0.25">
      <c r="A27" s="160" t="s">
        <v>249</v>
      </c>
      <c r="B27" s="156">
        <v>680</v>
      </c>
      <c r="C27" s="157" t="s">
        <v>229</v>
      </c>
      <c r="D27" s="157" t="s">
        <v>244</v>
      </c>
      <c r="E27" s="157" t="s">
        <v>253</v>
      </c>
      <c r="F27" s="157"/>
      <c r="G27" s="159">
        <f t="shared" si="3"/>
        <v>0</v>
      </c>
      <c r="H27" s="159">
        <f t="shared" si="3"/>
        <v>0</v>
      </c>
      <c r="I27" s="159">
        <f t="shared" si="3"/>
        <v>0</v>
      </c>
    </row>
    <row r="28" spans="1:18" ht="55.2" hidden="1" x14ac:dyDescent="0.25">
      <c r="A28" s="160" t="s">
        <v>236</v>
      </c>
      <c r="B28" s="156">
        <v>680</v>
      </c>
      <c r="C28" s="157" t="s">
        <v>229</v>
      </c>
      <c r="D28" s="157" t="s">
        <v>244</v>
      </c>
      <c r="E28" s="157" t="s">
        <v>253</v>
      </c>
      <c r="F28" s="157" t="s">
        <v>237</v>
      </c>
      <c r="G28" s="159">
        <f>24.9-24.9</f>
        <v>0</v>
      </c>
      <c r="H28" s="159">
        <f>24.9-24.9</f>
        <v>0</v>
      </c>
      <c r="I28" s="159">
        <f>24.9-24.9</f>
        <v>0</v>
      </c>
    </row>
    <row r="29" spans="1:18" ht="67.8" customHeight="1" x14ac:dyDescent="0.25">
      <c r="A29" s="170" t="s">
        <v>254</v>
      </c>
      <c r="B29" s="171">
        <v>680</v>
      </c>
      <c r="C29" s="172" t="s">
        <v>229</v>
      </c>
      <c r="D29" s="172" t="s">
        <v>255</v>
      </c>
      <c r="E29" s="172"/>
      <c r="F29" s="172"/>
      <c r="G29" s="173">
        <f>G30+G35</f>
        <v>15728.299999999997</v>
      </c>
      <c r="H29" s="173">
        <f>H30+H35</f>
        <v>13107.215930000002</v>
      </c>
      <c r="I29" s="173">
        <f>I30+I35</f>
        <v>13230.115930000002</v>
      </c>
    </row>
    <row r="30" spans="1:18" ht="53.4" customHeight="1" x14ac:dyDescent="0.25">
      <c r="A30" s="174" t="s">
        <v>256</v>
      </c>
      <c r="B30" s="175">
        <v>680</v>
      </c>
      <c r="C30" s="176" t="s">
        <v>229</v>
      </c>
      <c r="D30" s="176" t="s">
        <v>255</v>
      </c>
      <c r="E30" s="158" t="s">
        <v>421</v>
      </c>
      <c r="F30" s="176"/>
      <c r="G30" s="177">
        <f t="shared" ref="G30:I33" si="4">G31</f>
        <v>3765.1</v>
      </c>
      <c r="H30" s="177">
        <f t="shared" si="4"/>
        <v>3073</v>
      </c>
      <c r="I30" s="177">
        <f t="shared" si="4"/>
        <v>3195.9</v>
      </c>
    </row>
    <row r="31" spans="1:18" ht="35.4" customHeight="1" x14ac:dyDescent="0.25">
      <c r="A31" s="155" t="s">
        <v>258</v>
      </c>
      <c r="B31" s="161">
        <v>680</v>
      </c>
      <c r="C31" s="158" t="s">
        <v>229</v>
      </c>
      <c r="D31" s="158" t="s">
        <v>255</v>
      </c>
      <c r="E31" s="158" t="s">
        <v>421</v>
      </c>
      <c r="F31" s="158"/>
      <c r="G31" s="163">
        <f t="shared" si="4"/>
        <v>3765.1</v>
      </c>
      <c r="H31" s="163">
        <f t="shared" si="4"/>
        <v>3073</v>
      </c>
      <c r="I31" s="163">
        <f t="shared" si="4"/>
        <v>3195.9</v>
      </c>
    </row>
    <row r="32" spans="1:18" ht="41.4" x14ac:dyDescent="0.25">
      <c r="A32" s="160" t="s">
        <v>260</v>
      </c>
      <c r="B32" s="161">
        <v>680</v>
      </c>
      <c r="C32" s="158" t="s">
        <v>229</v>
      </c>
      <c r="D32" s="158" t="s">
        <v>255</v>
      </c>
      <c r="E32" s="158" t="s">
        <v>420</v>
      </c>
      <c r="F32" s="158"/>
      <c r="G32" s="163">
        <f t="shared" si="4"/>
        <v>3765.1</v>
      </c>
      <c r="H32" s="163">
        <f t="shared" si="4"/>
        <v>3073</v>
      </c>
      <c r="I32" s="163">
        <f t="shared" si="4"/>
        <v>3195.9</v>
      </c>
    </row>
    <row r="33" spans="1:10" ht="27.6" x14ac:dyDescent="0.25">
      <c r="A33" s="160" t="s">
        <v>154</v>
      </c>
      <c r="B33" s="161">
        <v>680</v>
      </c>
      <c r="C33" s="158" t="s">
        <v>229</v>
      </c>
      <c r="D33" s="158" t="s">
        <v>255</v>
      </c>
      <c r="E33" s="158" t="s">
        <v>420</v>
      </c>
      <c r="F33" s="158"/>
      <c r="G33" s="159">
        <f t="shared" si="4"/>
        <v>3765.1</v>
      </c>
      <c r="H33" s="163">
        <f t="shared" si="4"/>
        <v>3073</v>
      </c>
      <c r="I33" s="163">
        <f t="shared" si="4"/>
        <v>3195.9</v>
      </c>
    </row>
    <row r="34" spans="1:10" ht="27.6" x14ac:dyDescent="0.25">
      <c r="A34" s="160" t="s">
        <v>262</v>
      </c>
      <c r="B34" s="161">
        <v>680</v>
      </c>
      <c r="C34" s="158" t="s">
        <v>229</v>
      </c>
      <c r="D34" s="158" t="s">
        <v>255</v>
      </c>
      <c r="E34" s="158" t="s">
        <v>420</v>
      </c>
      <c r="F34" s="158" t="s">
        <v>263</v>
      </c>
      <c r="G34" s="163">
        <f>3765.1</f>
        <v>3765.1</v>
      </c>
      <c r="H34" s="163">
        <v>3073</v>
      </c>
      <c r="I34" s="163">
        <v>3195.9</v>
      </c>
    </row>
    <row r="35" spans="1:10" ht="13.8" x14ac:dyDescent="0.25">
      <c r="A35" s="178" t="s">
        <v>264</v>
      </c>
      <c r="B35" s="179">
        <v>680</v>
      </c>
      <c r="C35" s="180" t="s">
        <v>229</v>
      </c>
      <c r="D35" s="180" t="s">
        <v>255</v>
      </c>
      <c r="E35" s="180" t="s">
        <v>265</v>
      </c>
      <c r="F35" s="180"/>
      <c r="G35" s="181">
        <f>G36</f>
        <v>11963.199999999997</v>
      </c>
      <c r="H35" s="181">
        <f>H36</f>
        <v>10034.215930000002</v>
      </c>
      <c r="I35" s="181">
        <f>I36</f>
        <v>10034.215930000002</v>
      </c>
    </row>
    <row r="36" spans="1:10" ht="27.6" x14ac:dyDescent="0.25">
      <c r="A36" s="182" t="s">
        <v>234</v>
      </c>
      <c r="B36" s="156">
        <v>680</v>
      </c>
      <c r="C36" s="157" t="s">
        <v>229</v>
      </c>
      <c r="D36" s="157" t="s">
        <v>255</v>
      </c>
      <c r="E36" s="157" t="s">
        <v>266</v>
      </c>
      <c r="F36" s="157"/>
      <c r="G36" s="159">
        <f>G37+G38+G39</f>
        <v>11963.199999999997</v>
      </c>
      <c r="H36" s="159">
        <f>H37+H38+H39</f>
        <v>10034.215930000002</v>
      </c>
      <c r="I36" s="159">
        <f>I37+I38+I39</f>
        <v>10034.215930000002</v>
      </c>
    </row>
    <row r="37" spans="1:10" ht="55.2" x14ac:dyDescent="0.25">
      <c r="A37" s="160" t="s">
        <v>236</v>
      </c>
      <c r="B37" s="156">
        <v>680</v>
      </c>
      <c r="C37" s="157" t="s">
        <v>229</v>
      </c>
      <c r="D37" s="157" t="s">
        <v>255</v>
      </c>
      <c r="E37" s="158" t="s">
        <v>266</v>
      </c>
      <c r="F37" s="157" t="s">
        <v>237</v>
      </c>
      <c r="G37" s="159">
        <f>7016.3+2119+29.4+225+125.3+22</f>
        <v>9536.9999999999982</v>
      </c>
      <c r="H37" s="159">
        <f>(288635.24+5012499.99+978823.66+1896532.48+168400+495000)/1000</f>
        <v>8839.8913700000012</v>
      </c>
      <c r="I37" s="159">
        <f>(288635.24+5012499.99+978823.66+1896532.48+168400+495000)/1000</f>
        <v>8839.8913700000012</v>
      </c>
    </row>
    <row r="38" spans="1:10" ht="36" customHeight="1" x14ac:dyDescent="0.25">
      <c r="A38" s="160" t="s">
        <v>262</v>
      </c>
      <c r="B38" s="156">
        <v>680</v>
      </c>
      <c r="C38" s="157" t="s">
        <v>229</v>
      </c>
      <c r="D38" s="157" t="s">
        <v>255</v>
      </c>
      <c r="E38" s="157" t="s">
        <v>266</v>
      </c>
      <c r="F38" s="157" t="s">
        <v>263</v>
      </c>
      <c r="G38" s="159">
        <f>15.7+5.3+242+655.1+78.8+990.2+200+234.1</f>
        <v>2421.1999999999998</v>
      </c>
      <c r="H38" s="159">
        <f>(223320+15000+4928+483266.56+315465+147345)/1000</f>
        <v>1189.32456</v>
      </c>
      <c r="I38" s="159">
        <f>(223320+15000+4928+483266.56+315465+147345)/1000</f>
        <v>1189.32456</v>
      </c>
    </row>
    <row r="39" spans="1:10" ht="28.2" customHeight="1" x14ac:dyDescent="0.25">
      <c r="A39" s="160" t="s">
        <v>267</v>
      </c>
      <c r="B39" s="156">
        <v>680</v>
      </c>
      <c r="C39" s="157" t="s">
        <v>229</v>
      </c>
      <c r="D39" s="157" t="s">
        <v>255</v>
      </c>
      <c r="E39" s="157" t="s">
        <v>266</v>
      </c>
      <c r="F39" s="157" t="s">
        <v>268</v>
      </c>
      <c r="G39" s="159">
        <v>5</v>
      </c>
      <c r="H39" s="159">
        <v>5</v>
      </c>
      <c r="I39" s="159">
        <v>5</v>
      </c>
    </row>
    <row r="40" spans="1:10" ht="41.4" x14ac:dyDescent="0.25">
      <c r="A40" s="183" t="s">
        <v>269</v>
      </c>
      <c r="B40" s="184">
        <v>680</v>
      </c>
      <c r="C40" s="185" t="s">
        <v>229</v>
      </c>
      <c r="D40" s="185" t="s">
        <v>270</v>
      </c>
      <c r="E40" s="185"/>
      <c r="F40" s="185"/>
      <c r="G40" s="186">
        <f t="shared" ref="G40:I42" si="5">G41</f>
        <v>560.9</v>
      </c>
      <c r="H40" s="186">
        <f t="shared" si="5"/>
        <v>0</v>
      </c>
      <c r="I40" s="186">
        <f t="shared" si="5"/>
        <v>0</v>
      </c>
    </row>
    <row r="41" spans="1:10" ht="26.4" customHeight="1" x14ac:dyDescent="0.25">
      <c r="A41" s="155" t="s">
        <v>238</v>
      </c>
      <c r="B41" s="161">
        <v>680</v>
      </c>
      <c r="C41" s="158" t="s">
        <v>229</v>
      </c>
      <c r="D41" s="158" t="s">
        <v>270</v>
      </c>
      <c r="E41" s="162" t="s">
        <v>239</v>
      </c>
      <c r="F41" s="158"/>
      <c r="G41" s="163">
        <f t="shared" si="5"/>
        <v>560.9</v>
      </c>
      <c r="H41" s="163">
        <f t="shared" si="5"/>
        <v>0</v>
      </c>
      <c r="I41" s="163">
        <f t="shared" si="5"/>
        <v>0</v>
      </c>
    </row>
    <row r="42" spans="1:10" ht="55.2" x14ac:dyDescent="0.25">
      <c r="A42" s="160" t="s">
        <v>271</v>
      </c>
      <c r="B42" s="156">
        <v>680</v>
      </c>
      <c r="C42" s="157" t="s">
        <v>229</v>
      </c>
      <c r="D42" s="157" t="s">
        <v>270</v>
      </c>
      <c r="E42" s="157" t="s">
        <v>272</v>
      </c>
      <c r="F42" s="157"/>
      <c r="G42" s="159">
        <f t="shared" si="5"/>
        <v>560.9</v>
      </c>
      <c r="H42" s="159">
        <f t="shared" si="5"/>
        <v>0</v>
      </c>
      <c r="I42" s="159">
        <f t="shared" si="5"/>
        <v>0</v>
      </c>
      <c r="J42" s="164"/>
    </row>
    <row r="43" spans="1:10" ht="27" customHeight="1" x14ac:dyDescent="0.25">
      <c r="A43" s="187" t="s">
        <v>273</v>
      </c>
      <c r="B43" s="156">
        <v>680</v>
      </c>
      <c r="C43" s="157" t="s">
        <v>229</v>
      </c>
      <c r="D43" s="157" t="s">
        <v>270</v>
      </c>
      <c r="E43" s="157" t="s">
        <v>272</v>
      </c>
      <c r="F43" s="157" t="s">
        <v>274</v>
      </c>
      <c r="G43" s="159">
        <v>560.9</v>
      </c>
      <c r="H43" s="159"/>
      <c r="I43" s="159"/>
    </row>
    <row r="44" spans="1:10" ht="1.5" hidden="1" customHeight="1" x14ac:dyDescent="0.25">
      <c r="A44" s="188" t="s">
        <v>275</v>
      </c>
      <c r="B44" s="189">
        <v>680</v>
      </c>
      <c r="C44" s="190" t="s">
        <v>229</v>
      </c>
      <c r="D44" s="190" t="s">
        <v>276</v>
      </c>
      <c r="E44" s="190"/>
      <c r="F44" s="190"/>
      <c r="G44" s="191">
        <f>G47</f>
        <v>0</v>
      </c>
      <c r="H44" s="191">
        <f>H47</f>
        <v>0</v>
      </c>
      <c r="I44" s="191">
        <f>I47</f>
        <v>0</v>
      </c>
    </row>
    <row r="45" spans="1:10" ht="41.4" hidden="1" x14ac:dyDescent="0.25">
      <c r="A45" s="192" t="s">
        <v>277</v>
      </c>
      <c r="B45" s="193">
        <v>680</v>
      </c>
      <c r="C45" s="194" t="s">
        <v>229</v>
      </c>
      <c r="D45" s="194" t="s">
        <v>276</v>
      </c>
      <c r="E45" s="195" t="s">
        <v>257</v>
      </c>
      <c r="F45" s="194"/>
      <c r="G45" s="196">
        <f>G46</f>
        <v>0</v>
      </c>
      <c r="H45" s="159"/>
      <c r="I45" s="159"/>
    </row>
    <row r="46" spans="1:10" ht="46.8" hidden="1" x14ac:dyDescent="0.25">
      <c r="A46" s="32" t="s">
        <v>258</v>
      </c>
      <c r="B46" s="156">
        <v>680</v>
      </c>
      <c r="C46" s="157" t="s">
        <v>229</v>
      </c>
      <c r="D46" s="157" t="s">
        <v>276</v>
      </c>
      <c r="E46" s="156" t="s">
        <v>259</v>
      </c>
      <c r="F46" s="157"/>
      <c r="G46" s="159">
        <f>G47</f>
        <v>0</v>
      </c>
      <c r="H46" s="159"/>
      <c r="I46" s="159"/>
    </row>
    <row r="47" spans="1:10" ht="41.4" hidden="1" x14ac:dyDescent="0.25">
      <c r="A47" s="197" t="s">
        <v>156</v>
      </c>
      <c r="B47" s="198">
        <v>680</v>
      </c>
      <c r="C47" s="199" t="s">
        <v>229</v>
      </c>
      <c r="D47" s="199" t="s">
        <v>276</v>
      </c>
      <c r="E47" s="199" t="s">
        <v>261</v>
      </c>
      <c r="F47" s="199"/>
      <c r="G47" s="200">
        <f>G48</f>
        <v>0</v>
      </c>
      <c r="H47" s="163">
        <f>H48</f>
        <v>0</v>
      </c>
      <c r="I47" s="163">
        <f>I48</f>
        <v>0</v>
      </c>
    </row>
    <row r="48" spans="1:10" ht="13.8" hidden="1" x14ac:dyDescent="0.25">
      <c r="A48" s="160" t="s">
        <v>267</v>
      </c>
      <c r="B48" s="161">
        <v>680</v>
      </c>
      <c r="C48" s="158" t="s">
        <v>229</v>
      </c>
      <c r="D48" s="158" t="s">
        <v>276</v>
      </c>
      <c r="E48" s="158" t="s">
        <v>261</v>
      </c>
      <c r="F48" s="158" t="s">
        <v>268</v>
      </c>
      <c r="G48" s="159"/>
      <c r="H48" s="159">
        <v>0</v>
      </c>
      <c r="I48" s="159">
        <v>0</v>
      </c>
    </row>
    <row r="49" spans="1:9" ht="23.4" customHeight="1" x14ac:dyDescent="0.25">
      <c r="A49" s="201" t="s">
        <v>278</v>
      </c>
      <c r="B49" s="171">
        <v>680</v>
      </c>
      <c r="C49" s="172" t="s">
        <v>229</v>
      </c>
      <c r="D49" s="172" t="s">
        <v>279</v>
      </c>
      <c r="E49" s="172"/>
      <c r="F49" s="172"/>
      <c r="G49" s="173">
        <f>G51</f>
        <v>20</v>
      </c>
      <c r="H49" s="173">
        <f>H51</f>
        <v>20</v>
      </c>
      <c r="I49" s="173">
        <f>I51</f>
        <v>20</v>
      </c>
    </row>
    <row r="50" spans="1:9" ht="28.8" customHeight="1" x14ac:dyDescent="0.25">
      <c r="A50" s="169" t="s">
        <v>278</v>
      </c>
      <c r="B50" s="156">
        <v>680</v>
      </c>
      <c r="C50" s="157" t="s">
        <v>229</v>
      </c>
      <c r="D50" s="157" t="s">
        <v>279</v>
      </c>
      <c r="E50" s="202" t="s">
        <v>280</v>
      </c>
      <c r="F50" s="157"/>
      <c r="G50" s="159">
        <f t="shared" ref="G50:I51" si="6">G51</f>
        <v>20</v>
      </c>
      <c r="H50" s="159">
        <f t="shared" si="6"/>
        <v>20</v>
      </c>
      <c r="I50" s="159">
        <f t="shared" si="6"/>
        <v>20</v>
      </c>
    </row>
    <row r="51" spans="1:9" ht="23.4" customHeight="1" x14ac:dyDescent="0.25">
      <c r="A51" s="169" t="s">
        <v>281</v>
      </c>
      <c r="B51" s="156">
        <v>680</v>
      </c>
      <c r="C51" s="157" t="s">
        <v>229</v>
      </c>
      <c r="D51" s="157" t="s">
        <v>279</v>
      </c>
      <c r="E51" s="202" t="s">
        <v>282</v>
      </c>
      <c r="F51" s="203"/>
      <c r="G51" s="159">
        <f t="shared" si="6"/>
        <v>20</v>
      </c>
      <c r="H51" s="159">
        <f t="shared" si="6"/>
        <v>20</v>
      </c>
      <c r="I51" s="159">
        <f t="shared" si="6"/>
        <v>20</v>
      </c>
    </row>
    <row r="52" spans="1:9" ht="24.6" customHeight="1" x14ac:dyDescent="0.25">
      <c r="A52" s="160" t="s">
        <v>267</v>
      </c>
      <c r="B52" s="156">
        <v>680</v>
      </c>
      <c r="C52" s="157" t="s">
        <v>229</v>
      </c>
      <c r="D52" s="157" t="s">
        <v>279</v>
      </c>
      <c r="E52" s="202" t="s">
        <v>282</v>
      </c>
      <c r="F52" s="157" t="s">
        <v>268</v>
      </c>
      <c r="G52" s="159">
        <v>20</v>
      </c>
      <c r="H52" s="159">
        <v>20</v>
      </c>
      <c r="I52" s="159">
        <v>20</v>
      </c>
    </row>
    <row r="53" spans="1:9" ht="30" customHeight="1" x14ac:dyDescent="0.25">
      <c r="A53" s="204" t="s">
        <v>283</v>
      </c>
      <c r="B53" s="205">
        <v>680</v>
      </c>
      <c r="C53" s="206" t="s">
        <v>229</v>
      </c>
      <c r="D53" s="206" t="s">
        <v>284</v>
      </c>
      <c r="E53" s="207"/>
      <c r="F53" s="208"/>
      <c r="G53" s="209">
        <f>G54+G67+G80+G83+G71</f>
        <v>924.4</v>
      </c>
      <c r="H53" s="209">
        <f>H54+H67+H80+H83+H71</f>
        <v>616.20000000000005</v>
      </c>
      <c r="I53" s="209">
        <f>I54+I67+I80+I83+I71</f>
        <v>639.20000000000005</v>
      </c>
    </row>
    <row r="54" spans="1:9" ht="7.2" hidden="1" customHeight="1" x14ac:dyDescent="0.25">
      <c r="A54" s="210" t="s">
        <v>285</v>
      </c>
      <c r="B54" s="211">
        <v>680</v>
      </c>
      <c r="C54" s="212" t="s">
        <v>229</v>
      </c>
      <c r="D54" s="212" t="s">
        <v>284</v>
      </c>
      <c r="E54" s="212" t="s">
        <v>257</v>
      </c>
      <c r="F54" s="212"/>
      <c r="G54" s="213">
        <f>G55+G63</f>
        <v>0</v>
      </c>
      <c r="H54" s="213">
        <f>H55+H63</f>
        <v>0</v>
      </c>
      <c r="I54" s="213">
        <f>I55+I63</f>
        <v>0</v>
      </c>
    </row>
    <row r="55" spans="1:9" ht="37.799999999999997" hidden="1" customHeight="1" x14ac:dyDescent="0.25">
      <c r="A55" s="155" t="s">
        <v>286</v>
      </c>
      <c r="B55" s="161">
        <v>680</v>
      </c>
      <c r="C55" s="158" t="s">
        <v>229</v>
      </c>
      <c r="D55" s="158" t="s">
        <v>284</v>
      </c>
      <c r="E55" s="158" t="s">
        <v>287</v>
      </c>
      <c r="F55" s="158"/>
      <c r="G55" s="163">
        <f>G56</f>
        <v>0</v>
      </c>
      <c r="H55" s="163">
        <f>H56</f>
        <v>0</v>
      </c>
      <c r="I55" s="163">
        <f>I56</f>
        <v>0</v>
      </c>
    </row>
    <row r="56" spans="1:9" ht="34.799999999999997" hidden="1" customHeight="1" x14ac:dyDescent="0.25">
      <c r="A56" s="155" t="s">
        <v>288</v>
      </c>
      <c r="B56" s="161">
        <v>680</v>
      </c>
      <c r="C56" s="158" t="s">
        <v>229</v>
      </c>
      <c r="D56" s="158" t="s">
        <v>284</v>
      </c>
      <c r="E56" s="158" t="s">
        <v>289</v>
      </c>
      <c r="F56" s="158"/>
      <c r="G56" s="163">
        <f>G62</f>
        <v>0</v>
      </c>
      <c r="H56" s="163">
        <f>H62</f>
        <v>0</v>
      </c>
      <c r="I56" s="163">
        <f>I62</f>
        <v>0</v>
      </c>
    </row>
    <row r="57" spans="1:9" ht="57.6" hidden="1" customHeight="1" x14ac:dyDescent="0.25">
      <c r="A57" s="214" t="s">
        <v>290</v>
      </c>
      <c r="B57" s="161">
        <v>680</v>
      </c>
      <c r="C57" s="158" t="s">
        <v>229</v>
      </c>
      <c r="D57" s="158" t="s">
        <v>284</v>
      </c>
      <c r="E57" s="158" t="s">
        <v>289</v>
      </c>
      <c r="F57" s="158"/>
      <c r="G57" s="163">
        <v>0</v>
      </c>
      <c r="H57" s="163">
        <v>0</v>
      </c>
      <c r="I57" s="163">
        <v>0</v>
      </c>
    </row>
    <row r="58" spans="1:9" ht="9.6" hidden="1" customHeight="1" x14ac:dyDescent="0.25">
      <c r="A58" s="214" t="s">
        <v>291</v>
      </c>
      <c r="B58" s="161">
        <v>680</v>
      </c>
      <c r="C58" s="158" t="s">
        <v>229</v>
      </c>
      <c r="D58" s="158" t="s">
        <v>284</v>
      </c>
      <c r="E58" s="158" t="s">
        <v>289</v>
      </c>
      <c r="F58" s="158"/>
      <c r="G58" s="163">
        <v>0</v>
      </c>
      <c r="H58" s="163">
        <v>0</v>
      </c>
      <c r="I58" s="163">
        <v>0</v>
      </c>
    </row>
    <row r="59" spans="1:9" ht="45" hidden="1" customHeight="1" x14ac:dyDescent="0.25">
      <c r="A59" s="214" t="s">
        <v>292</v>
      </c>
      <c r="B59" s="161">
        <v>680</v>
      </c>
      <c r="C59" s="158" t="s">
        <v>229</v>
      </c>
      <c r="D59" s="158" t="s">
        <v>284</v>
      </c>
      <c r="E59" s="158" t="s">
        <v>289</v>
      </c>
      <c r="F59" s="158"/>
      <c r="G59" s="163">
        <v>0</v>
      </c>
      <c r="H59" s="163">
        <v>0</v>
      </c>
      <c r="I59" s="163">
        <v>0</v>
      </c>
    </row>
    <row r="60" spans="1:9" ht="40.799999999999997" hidden="1" customHeight="1" x14ac:dyDescent="0.25">
      <c r="A60" s="214" t="s">
        <v>293</v>
      </c>
      <c r="B60" s="161">
        <v>680</v>
      </c>
      <c r="C60" s="158" t="s">
        <v>229</v>
      </c>
      <c r="D60" s="158" t="s">
        <v>284</v>
      </c>
      <c r="E60" s="158" t="s">
        <v>289</v>
      </c>
      <c r="F60" s="158"/>
      <c r="G60" s="163">
        <v>0</v>
      </c>
      <c r="H60" s="163">
        <v>0</v>
      </c>
      <c r="I60" s="163">
        <v>0</v>
      </c>
    </row>
    <row r="61" spans="1:9" ht="39" hidden="1" customHeight="1" x14ac:dyDescent="0.25">
      <c r="A61" s="214" t="s">
        <v>294</v>
      </c>
      <c r="B61" s="161">
        <v>680</v>
      </c>
      <c r="C61" s="158" t="s">
        <v>229</v>
      </c>
      <c r="D61" s="158" t="s">
        <v>284</v>
      </c>
      <c r="E61" s="158" t="s">
        <v>295</v>
      </c>
      <c r="F61" s="158"/>
      <c r="G61" s="163">
        <v>0</v>
      </c>
      <c r="H61" s="163">
        <v>0</v>
      </c>
      <c r="I61" s="163">
        <v>0</v>
      </c>
    </row>
    <row r="62" spans="1:9" ht="27.6" hidden="1" customHeight="1" x14ac:dyDescent="0.25">
      <c r="A62" s="160" t="s">
        <v>262</v>
      </c>
      <c r="B62" s="161">
        <v>680</v>
      </c>
      <c r="C62" s="158" t="s">
        <v>229</v>
      </c>
      <c r="D62" s="158" t="s">
        <v>284</v>
      </c>
      <c r="E62" s="158" t="s">
        <v>289</v>
      </c>
      <c r="F62" s="158" t="s">
        <v>263</v>
      </c>
      <c r="G62" s="163">
        <f>G57+G58+G59+G60+G61</f>
        <v>0</v>
      </c>
      <c r="H62" s="163">
        <f>H57+H58+H59+H60+H61</f>
        <v>0</v>
      </c>
      <c r="I62" s="163">
        <f>I57+I58+I59+I60+I61</f>
        <v>0</v>
      </c>
    </row>
    <row r="63" spans="1:9" ht="27.6" hidden="1" x14ac:dyDescent="0.25">
      <c r="A63" s="155" t="s">
        <v>258</v>
      </c>
      <c r="B63" s="161">
        <v>680</v>
      </c>
      <c r="C63" s="158" t="s">
        <v>229</v>
      </c>
      <c r="D63" s="158" t="s">
        <v>284</v>
      </c>
      <c r="E63" s="158" t="s">
        <v>259</v>
      </c>
      <c r="F63" s="158"/>
      <c r="G63" s="163">
        <f t="shared" ref="G63:I65" si="7">G64</f>
        <v>0</v>
      </c>
      <c r="H63" s="163">
        <f t="shared" si="7"/>
        <v>0</v>
      </c>
      <c r="I63" s="163">
        <f t="shared" si="7"/>
        <v>0</v>
      </c>
    </row>
    <row r="64" spans="1:9" ht="41.4" hidden="1" x14ac:dyDescent="0.25">
      <c r="A64" s="160" t="s">
        <v>260</v>
      </c>
      <c r="B64" s="161">
        <v>680</v>
      </c>
      <c r="C64" s="158" t="s">
        <v>229</v>
      </c>
      <c r="D64" s="158" t="s">
        <v>284</v>
      </c>
      <c r="E64" s="158" t="s">
        <v>261</v>
      </c>
      <c r="F64" s="158"/>
      <c r="G64" s="163">
        <f t="shared" si="7"/>
        <v>0</v>
      </c>
      <c r="H64" s="163">
        <f t="shared" si="7"/>
        <v>0</v>
      </c>
      <c r="I64" s="163">
        <f t="shared" si="7"/>
        <v>0</v>
      </c>
    </row>
    <row r="65" spans="1:9" ht="27.6" hidden="1" x14ac:dyDescent="0.25">
      <c r="A65" s="160" t="s">
        <v>296</v>
      </c>
      <c r="B65" s="161">
        <v>680</v>
      </c>
      <c r="C65" s="158" t="s">
        <v>229</v>
      </c>
      <c r="D65" s="158" t="s">
        <v>284</v>
      </c>
      <c r="E65" s="158" t="s">
        <v>261</v>
      </c>
      <c r="F65" s="158"/>
      <c r="G65" s="163">
        <f t="shared" si="7"/>
        <v>0</v>
      </c>
      <c r="H65" s="163">
        <f t="shared" si="7"/>
        <v>0</v>
      </c>
      <c r="I65" s="163">
        <f t="shared" si="7"/>
        <v>0</v>
      </c>
    </row>
    <row r="66" spans="1:9" ht="27.6" hidden="1" x14ac:dyDescent="0.25">
      <c r="A66" s="160" t="s">
        <v>262</v>
      </c>
      <c r="B66" s="161">
        <v>680</v>
      </c>
      <c r="C66" s="158" t="s">
        <v>229</v>
      </c>
      <c r="D66" s="158" t="s">
        <v>284</v>
      </c>
      <c r="E66" s="158" t="s">
        <v>261</v>
      </c>
      <c r="F66" s="158" t="s">
        <v>263</v>
      </c>
      <c r="G66" s="163"/>
      <c r="H66" s="163"/>
      <c r="I66" s="163"/>
    </row>
    <row r="67" spans="1:9" ht="41.4" x14ac:dyDescent="0.25">
      <c r="A67" s="215" t="s">
        <v>297</v>
      </c>
      <c r="B67" s="216">
        <v>680</v>
      </c>
      <c r="C67" s="217" t="s">
        <v>229</v>
      </c>
      <c r="D67" s="217" t="s">
        <v>284</v>
      </c>
      <c r="E67" s="217" t="s">
        <v>298</v>
      </c>
      <c r="F67" s="217"/>
      <c r="G67" s="218">
        <f>G68</f>
        <v>560.4</v>
      </c>
      <c r="H67" s="218">
        <f>H68</f>
        <v>558.9</v>
      </c>
      <c r="I67" s="218">
        <f>I68</f>
        <v>581.29999999999995</v>
      </c>
    </row>
    <row r="68" spans="1:9" ht="55.2" x14ac:dyDescent="0.25">
      <c r="A68" s="160" t="s">
        <v>299</v>
      </c>
      <c r="B68" s="161">
        <v>680</v>
      </c>
      <c r="C68" s="158" t="s">
        <v>229</v>
      </c>
      <c r="D68" s="158" t="s">
        <v>284</v>
      </c>
      <c r="E68" s="158" t="s">
        <v>300</v>
      </c>
      <c r="F68" s="158"/>
      <c r="G68" s="163">
        <v>560.4</v>
      </c>
      <c r="H68" s="163">
        <f>H69</f>
        <v>558.9</v>
      </c>
      <c r="I68" s="163">
        <f>I69</f>
        <v>581.29999999999995</v>
      </c>
    </row>
    <row r="69" spans="1:9" ht="19.8" customHeight="1" x14ac:dyDescent="0.25">
      <c r="A69" s="160" t="s">
        <v>145</v>
      </c>
      <c r="B69" s="161">
        <v>680</v>
      </c>
      <c r="C69" s="158" t="s">
        <v>229</v>
      </c>
      <c r="D69" s="158" t="s">
        <v>284</v>
      </c>
      <c r="E69" s="158" t="s">
        <v>300</v>
      </c>
      <c r="F69" s="158"/>
      <c r="G69" s="163">
        <v>560.4</v>
      </c>
      <c r="H69" s="163">
        <v>558.9</v>
      </c>
      <c r="I69" s="163">
        <v>581.29999999999995</v>
      </c>
    </row>
    <row r="70" spans="1:9" ht="27.6" x14ac:dyDescent="0.25">
      <c r="A70" s="160" t="s">
        <v>262</v>
      </c>
      <c r="B70" s="161">
        <v>680</v>
      </c>
      <c r="C70" s="158" t="s">
        <v>229</v>
      </c>
      <c r="D70" s="158" t="s">
        <v>284</v>
      </c>
      <c r="E70" s="158" t="s">
        <v>300</v>
      </c>
      <c r="F70" s="158" t="s">
        <v>263</v>
      </c>
      <c r="G70" s="163">
        <v>560.4</v>
      </c>
      <c r="H70" s="163">
        <f>H69</f>
        <v>558.9</v>
      </c>
      <c r="I70" s="163">
        <f>I69</f>
        <v>581.29999999999995</v>
      </c>
    </row>
    <row r="71" spans="1:9" ht="41.4" x14ac:dyDescent="0.25">
      <c r="A71" s="219" t="s">
        <v>175</v>
      </c>
      <c r="B71" s="220">
        <v>680</v>
      </c>
      <c r="C71" s="221" t="s">
        <v>229</v>
      </c>
      <c r="D71" s="221" t="s">
        <v>284</v>
      </c>
      <c r="E71" s="221" t="s">
        <v>301</v>
      </c>
      <c r="F71" s="221"/>
      <c r="G71" s="315">
        <f>G72+G76+G78</f>
        <v>326.39999999999998</v>
      </c>
      <c r="H71" s="222">
        <f>H72</f>
        <v>15.1</v>
      </c>
      <c r="I71" s="222">
        <f>I72</f>
        <v>15.7</v>
      </c>
    </row>
    <row r="72" spans="1:9" ht="57" customHeight="1" x14ac:dyDescent="0.25">
      <c r="A72" s="223" t="s">
        <v>302</v>
      </c>
      <c r="B72" s="161">
        <v>680</v>
      </c>
      <c r="C72" s="158" t="s">
        <v>229</v>
      </c>
      <c r="D72" s="158" t="s">
        <v>284</v>
      </c>
      <c r="E72" s="158" t="s">
        <v>303</v>
      </c>
      <c r="F72" s="158"/>
      <c r="G72" s="163">
        <f>G74+G73</f>
        <v>14.4</v>
      </c>
      <c r="H72" s="163">
        <f>H74+H73</f>
        <v>15.1</v>
      </c>
      <c r="I72" s="163">
        <f>I74+I73</f>
        <v>15.7</v>
      </c>
    </row>
    <row r="73" spans="1:9" ht="110.4" hidden="1" x14ac:dyDescent="0.25">
      <c r="A73" s="223" t="s">
        <v>304</v>
      </c>
      <c r="B73" s="161">
        <v>680</v>
      </c>
      <c r="C73" s="158" t="s">
        <v>229</v>
      </c>
      <c r="D73" s="158" t="s">
        <v>284</v>
      </c>
      <c r="E73" s="158" t="s">
        <v>303</v>
      </c>
      <c r="F73" s="158"/>
      <c r="G73" s="159"/>
      <c r="H73" s="163">
        <v>0</v>
      </c>
      <c r="I73" s="163">
        <v>0</v>
      </c>
    </row>
    <row r="74" spans="1:9" ht="41.4" x14ac:dyDescent="0.25">
      <c r="A74" s="214" t="s">
        <v>187</v>
      </c>
      <c r="B74" s="161">
        <v>680</v>
      </c>
      <c r="C74" s="158" t="s">
        <v>229</v>
      </c>
      <c r="D74" s="158" t="s">
        <v>284</v>
      </c>
      <c r="E74" s="158" t="s">
        <v>303</v>
      </c>
      <c r="F74" s="158"/>
      <c r="G74" s="163">
        <v>14.4</v>
      </c>
      <c r="H74" s="163">
        <f>H75</f>
        <v>15.1</v>
      </c>
      <c r="I74" s="163">
        <f>I75</f>
        <v>15.7</v>
      </c>
    </row>
    <row r="75" spans="1:9" ht="27.6" x14ac:dyDescent="0.25">
      <c r="A75" s="160" t="s">
        <v>262</v>
      </c>
      <c r="B75" s="161">
        <v>680</v>
      </c>
      <c r="C75" s="158" t="s">
        <v>229</v>
      </c>
      <c r="D75" s="158" t="s">
        <v>284</v>
      </c>
      <c r="E75" s="158" t="s">
        <v>303</v>
      </c>
      <c r="F75" s="158" t="s">
        <v>263</v>
      </c>
      <c r="G75" s="163">
        <f>G73+G74</f>
        <v>14.4</v>
      </c>
      <c r="H75" s="163">
        <v>15.1</v>
      </c>
      <c r="I75" s="163">
        <v>15.7</v>
      </c>
    </row>
    <row r="76" spans="1:9" ht="22.8" customHeight="1" x14ac:dyDescent="0.25">
      <c r="A76" s="307" t="s">
        <v>418</v>
      </c>
      <c r="B76" s="308">
        <v>680</v>
      </c>
      <c r="C76" s="309" t="s">
        <v>229</v>
      </c>
      <c r="D76" s="309" t="s">
        <v>284</v>
      </c>
      <c r="E76" s="309" t="s">
        <v>303</v>
      </c>
      <c r="F76" s="309"/>
      <c r="G76" s="313">
        <f>G77</f>
        <v>62</v>
      </c>
      <c r="H76" s="163">
        <v>15.1</v>
      </c>
      <c r="I76" s="163">
        <v>15.7</v>
      </c>
    </row>
    <row r="77" spans="1:9" ht="69" x14ac:dyDescent="0.25">
      <c r="A77" s="160" t="s">
        <v>417</v>
      </c>
      <c r="B77" s="161">
        <v>680</v>
      </c>
      <c r="C77" s="158" t="s">
        <v>229</v>
      </c>
      <c r="D77" s="158" t="s">
        <v>284</v>
      </c>
      <c r="E77" s="158" t="s">
        <v>303</v>
      </c>
      <c r="F77" s="158" t="s">
        <v>429</v>
      </c>
      <c r="G77" s="163">
        <v>62</v>
      </c>
      <c r="H77" s="163">
        <v>15.1</v>
      </c>
      <c r="I77" s="163">
        <v>15.7</v>
      </c>
    </row>
    <row r="78" spans="1:9" ht="34.799999999999997" customHeight="1" x14ac:dyDescent="0.25">
      <c r="A78" s="310" t="s">
        <v>413</v>
      </c>
      <c r="B78" s="311">
        <v>680</v>
      </c>
      <c r="C78" s="312" t="s">
        <v>229</v>
      </c>
      <c r="D78" s="312" t="s">
        <v>284</v>
      </c>
      <c r="E78" s="312" t="s">
        <v>303</v>
      </c>
      <c r="F78" s="312"/>
      <c r="G78" s="314">
        <f>G79</f>
        <v>250</v>
      </c>
      <c r="H78" s="163">
        <v>15.1</v>
      </c>
      <c r="I78" s="163">
        <v>15.7</v>
      </c>
    </row>
    <row r="79" spans="1:9" ht="52.2" customHeight="1" x14ac:dyDescent="0.25">
      <c r="A79" s="160" t="s">
        <v>430</v>
      </c>
      <c r="B79" s="161">
        <v>680</v>
      </c>
      <c r="C79" s="158" t="s">
        <v>229</v>
      </c>
      <c r="D79" s="158" t="s">
        <v>284</v>
      </c>
      <c r="E79" s="158" t="s">
        <v>303</v>
      </c>
      <c r="F79" s="158" t="s">
        <v>429</v>
      </c>
      <c r="G79" s="163">
        <v>250</v>
      </c>
      <c r="H79" s="163">
        <v>15.1</v>
      </c>
      <c r="I79" s="163">
        <v>15.7</v>
      </c>
    </row>
    <row r="80" spans="1:9" ht="32.4" customHeight="1" x14ac:dyDescent="0.25">
      <c r="A80" s="224" t="s">
        <v>305</v>
      </c>
      <c r="B80" s="225">
        <v>680</v>
      </c>
      <c r="C80" s="226" t="s">
        <v>229</v>
      </c>
      <c r="D80" s="226" t="s">
        <v>284</v>
      </c>
      <c r="E80" s="227" t="s">
        <v>306</v>
      </c>
      <c r="F80" s="226"/>
      <c r="G80" s="228">
        <f t="shared" ref="G80:I81" si="8">G81</f>
        <v>37.6</v>
      </c>
      <c r="H80" s="228">
        <f t="shared" si="8"/>
        <v>37.6</v>
      </c>
      <c r="I80" s="228">
        <f t="shared" si="8"/>
        <v>37.6</v>
      </c>
    </row>
    <row r="81" spans="1:9" ht="41.4" x14ac:dyDescent="0.25">
      <c r="A81" s="229" t="s">
        <v>127</v>
      </c>
      <c r="B81" s="156">
        <v>680</v>
      </c>
      <c r="C81" s="157" t="s">
        <v>229</v>
      </c>
      <c r="D81" s="157" t="s">
        <v>284</v>
      </c>
      <c r="E81" s="158" t="s">
        <v>307</v>
      </c>
      <c r="F81" s="157"/>
      <c r="G81" s="159">
        <f t="shared" si="8"/>
        <v>37.6</v>
      </c>
      <c r="H81" s="159">
        <f t="shared" si="8"/>
        <v>37.6</v>
      </c>
      <c r="I81" s="159">
        <f t="shared" si="8"/>
        <v>37.6</v>
      </c>
    </row>
    <row r="82" spans="1:9" ht="43.2" customHeight="1" x14ac:dyDescent="0.25">
      <c r="A82" s="160" t="s">
        <v>262</v>
      </c>
      <c r="B82" s="156">
        <v>680</v>
      </c>
      <c r="C82" s="157" t="s">
        <v>229</v>
      </c>
      <c r="D82" s="157" t="s">
        <v>284</v>
      </c>
      <c r="E82" s="158" t="s">
        <v>307</v>
      </c>
      <c r="F82" s="157" t="s">
        <v>263</v>
      </c>
      <c r="G82" s="159">
        <v>37.6</v>
      </c>
      <c r="H82" s="159">
        <v>37.6</v>
      </c>
      <c r="I82" s="159">
        <v>37.6</v>
      </c>
    </row>
    <row r="83" spans="1:9" ht="13.8" hidden="1" x14ac:dyDescent="0.25">
      <c r="A83" s="230" t="s">
        <v>308</v>
      </c>
      <c r="B83" s="231">
        <v>680</v>
      </c>
      <c r="C83" s="232" t="s">
        <v>229</v>
      </c>
      <c r="D83" s="232" t="s">
        <v>284</v>
      </c>
      <c r="E83" s="233" t="s">
        <v>239</v>
      </c>
      <c r="F83" s="232" t="s">
        <v>309</v>
      </c>
      <c r="G83" s="234">
        <f>G84+G86+G88</f>
        <v>0</v>
      </c>
      <c r="H83" s="234">
        <f>H84+H86+H88</f>
        <v>4.5999999999999996</v>
      </c>
      <c r="I83" s="234">
        <f>I84+I86+I88</f>
        <v>4.5999999999999996</v>
      </c>
    </row>
    <row r="84" spans="1:9" ht="27.6" hidden="1" x14ac:dyDescent="0.25">
      <c r="A84" s="160" t="s">
        <v>310</v>
      </c>
      <c r="B84" s="156">
        <v>680</v>
      </c>
      <c r="C84" s="157" t="s">
        <v>229</v>
      </c>
      <c r="D84" s="157" t="s">
        <v>284</v>
      </c>
      <c r="E84" s="202" t="s">
        <v>311</v>
      </c>
      <c r="F84" s="157"/>
      <c r="G84" s="159"/>
      <c r="H84" s="159">
        <v>4.5999999999999996</v>
      </c>
      <c r="I84" s="159">
        <v>4.5999999999999996</v>
      </c>
    </row>
    <row r="85" spans="1:9" ht="27.6" hidden="1" x14ac:dyDescent="0.25">
      <c r="A85" s="160" t="s">
        <v>262</v>
      </c>
      <c r="B85" s="161">
        <v>680</v>
      </c>
      <c r="C85" s="158" t="s">
        <v>229</v>
      </c>
      <c r="D85" s="158" t="s">
        <v>284</v>
      </c>
      <c r="E85" s="162" t="s">
        <v>311</v>
      </c>
      <c r="F85" s="158" t="s">
        <v>263</v>
      </c>
      <c r="G85" s="163"/>
      <c r="H85" s="163">
        <f>H84</f>
        <v>4.5999999999999996</v>
      </c>
      <c r="I85" s="163">
        <f>I84</f>
        <v>4.5999999999999996</v>
      </c>
    </row>
    <row r="86" spans="1:9" ht="27.6" hidden="1" x14ac:dyDescent="0.25">
      <c r="A86" s="215" t="s">
        <v>312</v>
      </c>
      <c r="B86" s="216">
        <v>680</v>
      </c>
      <c r="C86" s="217" t="s">
        <v>229</v>
      </c>
      <c r="D86" s="217" t="s">
        <v>284</v>
      </c>
      <c r="E86" s="235" t="s">
        <v>313</v>
      </c>
      <c r="F86" s="217"/>
      <c r="G86" s="218">
        <f>G87</f>
        <v>0</v>
      </c>
      <c r="H86" s="218">
        <f>H87</f>
        <v>0</v>
      </c>
      <c r="I86" s="218">
        <f>I87</f>
        <v>0</v>
      </c>
    </row>
    <row r="87" spans="1:9" ht="27.6" hidden="1" x14ac:dyDescent="0.25">
      <c r="A87" s="160" t="s">
        <v>262</v>
      </c>
      <c r="B87" s="161">
        <v>680</v>
      </c>
      <c r="C87" s="158" t="s">
        <v>229</v>
      </c>
      <c r="D87" s="158" t="s">
        <v>284</v>
      </c>
      <c r="E87" s="162" t="s">
        <v>313</v>
      </c>
      <c r="F87" s="158" t="s">
        <v>263</v>
      </c>
      <c r="G87" s="163">
        <v>0</v>
      </c>
      <c r="H87" s="163">
        <v>0</v>
      </c>
      <c r="I87" s="163">
        <v>0</v>
      </c>
    </row>
    <row r="88" spans="1:9" ht="13.8" hidden="1" x14ac:dyDescent="0.25">
      <c r="A88" s="236" t="s">
        <v>314</v>
      </c>
      <c r="B88" s="237">
        <v>680</v>
      </c>
      <c r="C88" s="238" t="s">
        <v>229</v>
      </c>
      <c r="D88" s="238" t="s">
        <v>284</v>
      </c>
      <c r="E88" s="238" t="s">
        <v>315</v>
      </c>
      <c r="F88" s="238"/>
      <c r="G88" s="239">
        <f>G89</f>
        <v>0</v>
      </c>
      <c r="H88" s="239">
        <f>H89</f>
        <v>0</v>
      </c>
      <c r="I88" s="239">
        <f>I89</f>
        <v>0</v>
      </c>
    </row>
    <row r="89" spans="1:9" ht="27.6" hidden="1" x14ac:dyDescent="0.25">
      <c r="A89" s="160" t="s">
        <v>262</v>
      </c>
      <c r="B89" s="240">
        <v>680</v>
      </c>
      <c r="C89" s="162" t="s">
        <v>229</v>
      </c>
      <c r="D89" s="162" t="s">
        <v>284</v>
      </c>
      <c r="E89" s="162" t="s">
        <v>315</v>
      </c>
      <c r="F89" s="162" t="s">
        <v>263</v>
      </c>
      <c r="G89" s="241">
        <v>0</v>
      </c>
      <c r="H89" s="241">
        <v>0</v>
      </c>
      <c r="I89" s="241">
        <v>0</v>
      </c>
    </row>
    <row r="90" spans="1:9" ht="28.8" customHeight="1" x14ac:dyDescent="0.25">
      <c r="A90" s="188" t="s">
        <v>316</v>
      </c>
      <c r="B90" s="189">
        <v>680</v>
      </c>
      <c r="C90" s="190" t="s">
        <v>231</v>
      </c>
      <c r="D90" s="190"/>
      <c r="E90" s="190"/>
      <c r="F90" s="190"/>
      <c r="G90" s="191">
        <f>G91</f>
        <v>216.2</v>
      </c>
      <c r="H90" s="191">
        <f>H91</f>
        <v>175.5</v>
      </c>
      <c r="I90" s="191">
        <f>I91</f>
        <v>175.5</v>
      </c>
    </row>
    <row r="91" spans="1:9" ht="13.8" x14ac:dyDescent="0.25">
      <c r="A91" s="160" t="s">
        <v>317</v>
      </c>
      <c r="B91" s="156">
        <v>680</v>
      </c>
      <c r="C91" s="202" t="s">
        <v>231</v>
      </c>
      <c r="D91" s="202" t="s">
        <v>244</v>
      </c>
      <c r="E91" s="157"/>
      <c r="F91" s="157"/>
      <c r="G91" s="159">
        <f>G93</f>
        <v>216.2</v>
      </c>
      <c r="H91" s="159">
        <f>H93</f>
        <v>175.5</v>
      </c>
      <c r="I91" s="159">
        <f>I93</f>
        <v>175.5</v>
      </c>
    </row>
    <row r="92" spans="1:9" ht="13.8" x14ac:dyDescent="0.25">
      <c r="A92" s="160" t="s">
        <v>305</v>
      </c>
      <c r="B92" s="156">
        <v>680</v>
      </c>
      <c r="C92" s="157" t="s">
        <v>231</v>
      </c>
      <c r="D92" s="157" t="s">
        <v>244</v>
      </c>
      <c r="E92" s="158" t="s">
        <v>306</v>
      </c>
      <c r="F92" s="157"/>
      <c r="G92" s="159">
        <f>G93</f>
        <v>216.2</v>
      </c>
      <c r="H92" s="159">
        <f>H93</f>
        <v>175.5</v>
      </c>
      <c r="I92" s="159">
        <f>I93</f>
        <v>175.5</v>
      </c>
    </row>
    <row r="93" spans="1:9" ht="33" customHeight="1" x14ac:dyDescent="0.25">
      <c r="A93" s="155" t="s">
        <v>318</v>
      </c>
      <c r="B93" s="161">
        <v>680</v>
      </c>
      <c r="C93" s="158" t="s">
        <v>231</v>
      </c>
      <c r="D93" s="158" t="s">
        <v>244</v>
      </c>
      <c r="E93" s="158" t="s">
        <v>319</v>
      </c>
      <c r="F93" s="158"/>
      <c r="G93" s="163">
        <f>G94+G95</f>
        <v>216.2</v>
      </c>
      <c r="H93" s="163">
        <f>H94+H95</f>
        <v>175.5</v>
      </c>
      <c r="I93" s="163">
        <f>I94+I95</f>
        <v>175.5</v>
      </c>
    </row>
    <row r="94" spans="1:9" ht="55.2" x14ac:dyDescent="0.25">
      <c r="A94" s="160" t="s">
        <v>236</v>
      </c>
      <c r="B94" s="161">
        <v>680</v>
      </c>
      <c r="C94" s="158" t="s">
        <v>231</v>
      </c>
      <c r="D94" s="158" t="s">
        <v>244</v>
      </c>
      <c r="E94" s="158" t="s">
        <v>319</v>
      </c>
      <c r="F94" s="158" t="s">
        <v>237</v>
      </c>
      <c r="G94" s="163">
        <v>216.2</v>
      </c>
      <c r="H94" s="163">
        <v>175.5</v>
      </c>
      <c r="I94" s="163">
        <v>175.5</v>
      </c>
    </row>
    <row r="95" spans="1:9" ht="27.6" hidden="1" x14ac:dyDescent="0.25">
      <c r="A95" s="160" t="s">
        <v>262</v>
      </c>
      <c r="B95" s="156">
        <v>680</v>
      </c>
      <c r="C95" s="157" t="s">
        <v>231</v>
      </c>
      <c r="D95" s="157" t="s">
        <v>244</v>
      </c>
      <c r="E95" s="157" t="s">
        <v>319</v>
      </c>
      <c r="F95" s="157" t="s">
        <v>263</v>
      </c>
      <c r="G95" s="159"/>
      <c r="H95" s="159"/>
      <c r="I95" s="159"/>
    </row>
    <row r="96" spans="1:9" ht="27.6" x14ac:dyDescent="0.25">
      <c r="A96" s="242" t="s">
        <v>320</v>
      </c>
      <c r="B96" s="243">
        <v>680</v>
      </c>
      <c r="C96" s="244" t="s">
        <v>244</v>
      </c>
      <c r="D96" s="244"/>
      <c r="E96" s="244"/>
      <c r="F96" s="244"/>
      <c r="G96" s="245">
        <f>G97+G103+G111</f>
        <v>186.4</v>
      </c>
      <c r="H96" s="245">
        <f>H97+H103+H111</f>
        <v>179.4</v>
      </c>
      <c r="I96" s="245">
        <f>I97+I103+I111</f>
        <v>180.5</v>
      </c>
    </row>
    <row r="97" spans="1:9" ht="41.4" hidden="1" x14ac:dyDescent="0.25">
      <c r="A97" s="246" t="s">
        <v>321</v>
      </c>
      <c r="B97" s="247">
        <v>680</v>
      </c>
      <c r="C97" s="248" t="s">
        <v>244</v>
      </c>
      <c r="D97" s="248" t="s">
        <v>322</v>
      </c>
      <c r="E97" s="248"/>
      <c r="F97" s="248"/>
      <c r="G97" s="249">
        <f t="shared" ref="G97:I98" si="9">G98</f>
        <v>0</v>
      </c>
      <c r="H97" s="249">
        <f t="shared" si="9"/>
        <v>0</v>
      </c>
      <c r="I97" s="249">
        <f t="shared" si="9"/>
        <v>0</v>
      </c>
    </row>
    <row r="98" spans="1:9" ht="41.4" hidden="1" x14ac:dyDescent="0.25">
      <c r="A98" s="160" t="s">
        <v>323</v>
      </c>
      <c r="B98" s="161">
        <v>680</v>
      </c>
      <c r="C98" s="158" t="s">
        <v>244</v>
      </c>
      <c r="D98" s="158" t="s">
        <v>322</v>
      </c>
      <c r="E98" s="158" t="s">
        <v>324</v>
      </c>
      <c r="F98" s="250"/>
      <c r="G98" s="163">
        <f t="shared" si="9"/>
        <v>0</v>
      </c>
      <c r="H98" s="163">
        <f t="shared" si="9"/>
        <v>0</v>
      </c>
      <c r="I98" s="163">
        <f t="shared" si="9"/>
        <v>0</v>
      </c>
    </row>
    <row r="99" spans="1:9" ht="41.4" hidden="1" x14ac:dyDescent="0.25">
      <c r="A99" s="155" t="s">
        <v>325</v>
      </c>
      <c r="B99" s="161">
        <v>680</v>
      </c>
      <c r="C99" s="158" t="s">
        <v>244</v>
      </c>
      <c r="D99" s="158" t="s">
        <v>322</v>
      </c>
      <c r="E99" s="158" t="s">
        <v>326</v>
      </c>
      <c r="F99" s="158"/>
      <c r="G99" s="163">
        <f>G102</f>
        <v>0</v>
      </c>
      <c r="H99" s="163">
        <f>H102</f>
        <v>0</v>
      </c>
      <c r="I99" s="163">
        <f>I102</f>
        <v>0</v>
      </c>
    </row>
    <row r="100" spans="1:9" ht="27.6" hidden="1" x14ac:dyDescent="0.25">
      <c r="A100" s="155" t="s">
        <v>327</v>
      </c>
      <c r="B100" s="161">
        <v>680</v>
      </c>
      <c r="C100" s="158" t="s">
        <v>244</v>
      </c>
      <c r="D100" s="158" t="s">
        <v>322</v>
      </c>
      <c r="E100" s="158" t="s">
        <v>326</v>
      </c>
      <c r="F100" s="158"/>
      <c r="G100" s="163">
        <v>0</v>
      </c>
      <c r="H100" s="163">
        <v>0</v>
      </c>
      <c r="I100" s="163">
        <v>0</v>
      </c>
    </row>
    <row r="101" spans="1:9" ht="27.6" hidden="1" x14ac:dyDescent="0.25">
      <c r="A101" s="155" t="s">
        <v>328</v>
      </c>
      <c r="B101" s="161">
        <v>680</v>
      </c>
      <c r="C101" s="158" t="s">
        <v>244</v>
      </c>
      <c r="D101" s="158" t="s">
        <v>322</v>
      </c>
      <c r="E101" s="158" t="s">
        <v>326</v>
      </c>
      <c r="F101" s="158"/>
      <c r="G101" s="163">
        <v>0</v>
      </c>
      <c r="H101" s="163">
        <v>0</v>
      </c>
      <c r="I101" s="163">
        <v>0</v>
      </c>
    </row>
    <row r="102" spans="1:9" ht="27.6" hidden="1" x14ac:dyDescent="0.25">
      <c r="A102" s="160" t="s">
        <v>262</v>
      </c>
      <c r="B102" s="161">
        <v>680</v>
      </c>
      <c r="C102" s="158" t="s">
        <v>244</v>
      </c>
      <c r="D102" s="158" t="s">
        <v>322</v>
      </c>
      <c r="E102" s="158" t="s">
        <v>326</v>
      </c>
      <c r="F102" s="158" t="s">
        <v>263</v>
      </c>
      <c r="G102" s="163">
        <f>G100+G101</f>
        <v>0</v>
      </c>
      <c r="H102" s="163">
        <f>H100+H101</f>
        <v>0</v>
      </c>
      <c r="I102" s="163">
        <f>I100+I101</f>
        <v>0</v>
      </c>
    </row>
    <row r="103" spans="1:9" ht="41.4" x14ac:dyDescent="0.25">
      <c r="A103" s="188" t="s">
        <v>329</v>
      </c>
      <c r="B103" s="189">
        <v>680</v>
      </c>
      <c r="C103" s="190" t="s">
        <v>244</v>
      </c>
      <c r="D103" s="190" t="s">
        <v>330</v>
      </c>
      <c r="E103" s="190"/>
      <c r="F103" s="190"/>
      <c r="G103" s="191">
        <f>G104+G108</f>
        <v>149.80000000000001</v>
      </c>
      <c r="H103" s="191">
        <f>H104+H108</f>
        <v>142.80000000000001</v>
      </c>
      <c r="I103" s="191">
        <f>I104+I108</f>
        <v>142.80000000000001</v>
      </c>
    </row>
    <row r="104" spans="1:9" ht="41.4" x14ac:dyDescent="0.25">
      <c r="A104" s="160" t="s">
        <v>323</v>
      </c>
      <c r="B104" s="156">
        <v>680</v>
      </c>
      <c r="C104" s="157" t="s">
        <v>244</v>
      </c>
      <c r="D104" s="157" t="s">
        <v>330</v>
      </c>
      <c r="E104" s="202" t="s">
        <v>324</v>
      </c>
      <c r="F104" s="157"/>
      <c r="G104" s="159">
        <f t="shared" ref="G104:I105" si="10">G105</f>
        <v>149.80000000000001</v>
      </c>
      <c r="H104" s="159">
        <f t="shared" si="10"/>
        <v>142.80000000000001</v>
      </c>
      <c r="I104" s="159">
        <f t="shared" si="10"/>
        <v>142.80000000000001</v>
      </c>
    </row>
    <row r="105" spans="1:9" ht="41.4" x14ac:dyDescent="0.25">
      <c r="A105" s="155" t="s">
        <v>331</v>
      </c>
      <c r="B105" s="156">
        <v>680</v>
      </c>
      <c r="C105" s="157" t="s">
        <v>244</v>
      </c>
      <c r="D105" s="157" t="s">
        <v>330</v>
      </c>
      <c r="E105" s="202" t="s">
        <v>332</v>
      </c>
      <c r="F105" s="157" t="s">
        <v>333</v>
      </c>
      <c r="G105" s="159">
        <f t="shared" si="10"/>
        <v>149.80000000000001</v>
      </c>
      <c r="H105" s="159">
        <f t="shared" si="10"/>
        <v>142.80000000000001</v>
      </c>
      <c r="I105" s="159">
        <f t="shared" si="10"/>
        <v>142.80000000000001</v>
      </c>
    </row>
    <row r="106" spans="1:9" ht="27.6" x14ac:dyDescent="0.25">
      <c r="A106" s="155" t="s">
        <v>142</v>
      </c>
      <c r="B106" s="161">
        <v>680</v>
      </c>
      <c r="C106" s="158" t="s">
        <v>244</v>
      </c>
      <c r="D106" s="158" t="s">
        <v>330</v>
      </c>
      <c r="E106" s="158" t="s">
        <v>332</v>
      </c>
      <c r="F106" s="158"/>
      <c r="G106" s="163">
        <v>149.80000000000001</v>
      </c>
      <c r="H106" s="163">
        <v>142.80000000000001</v>
      </c>
      <c r="I106" s="163">
        <v>142.80000000000001</v>
      </c>
    </row>
    <row r="107" spans="1:9" ht="27.6" x14ac:dyDescent="0.25">
      <c r="A107" s="160" t="s">
        <v>262</v>
      </c>
      <c r="B107" s="161">
        <v>680</v>
      </c>
      <c r="C107" s="158" t="s">
        <v>244</v>
      </c>
      <c r="D107" s="158" t="s">
        <v>330</v>
      </c>
      <c r="E107" s="158" t="s">
        <v>332</v>
      </c>
      <c r="F107" s="158" t="s">
        <v>263</v>
      </c>
      <c r="G107" s="163">
        <f>G106</f>
        <v>149.80000000000001</v>
      </c>
      <c r="H107" s="163">
        <f>H106</f>
        <v>142.80000000000001</v>
      </c>
      <c r="I107" s="163">
        <f>I106</f>
        <v>142.80000000000001</v>
      </c>
    </row>
    <row r="108" spans="1:9" ht="13.8" hidden="1" x14ac:dyDescent="0.25">
      <c r="A108" s="182" t="s">
        <v>334</v>
      </c>
      <c r="B108" s="140">
        <v>680</v>
      </c>
      <c r="C108" s="203" t="s">
        <v>244</v>
      </c>
      <c r="D108" s="203" t="s">
        <v>330</v>
      </c>
      <c r="E108" s="251" t="s">
        <v>301</v>
      </c>
      <c r="F108" s="203"/>
      <c r="G108" s="142">
        <f>G109</f>
        <v>0</v>
      </c>
      <c r="H108" s="142">
        <f>H109</f>
        <v>0</v>
      </c>
      <c r="I108" s="142">
        <f>I109</f>
        <v>0</v>
      </c>
    </row>
    <row r="109" spans="1:9" ht="41.4" hidden="1" x14ac:dyDescent="0.25">
      <c r="A109" s="160" t="s">
        <v>335</v>
      </c>
      <c r="B109" s="156">
        <v>680</v>
      </c>
      <c r="C109" s="157" t="s">
        <v>244</v>
      </c>
      <c r="D109" s="157" t="s">
        <v>330</v>
      </c>
      <c r="E109" s="202" t="s">
        <v>336</v>
      </c>
      <c r="F109" s="157"/>
      <c r="G109" s="159"/>
      <c r="H109" s="159"/>
      <c r="I109" s="159"/>
    </row>
    <row r="110" spans="1:9" ht="27.6" hidden="1" x14ac:dyDescent="0.25">
      <c r="A110" s="160" t="s">
        <v>262</v>
      </c>
      <c r="B110" s="156">
        <v>680</v>
      </c>
      <c r="C110" s="157" t="s">
        <v>244</v>
      </c>
      <c r="D110" s="157" t="s">
        <v>330</v>
      </c>
      <c r="E110" s="202" t="s">
        <v>336</v>
      </c>
      <c r="F110" s="157" t="s">
        <v>263</v>
      </c>
      <c r="G110" s="159">
        <f>G109</f>
        <v>0</v>
      </c>
      <c r="H110" s="159">
        <f>H109</f>
        <v>0</v>
      </c>
      <c r="I110" s="159">
        <f>I109</f>
        <v>0</v>
      </c>
    </row>
    <row r="111" spans="1:9" ht="27.6" x14ac:dyDescent="0.25">
      <c r="A111" s="252" t="s">
        <v>337</v>
      </c>
      <c r="B111" s="253">
        <v>680</v>
      </c>
      <c r="C111" s="254" t="s">
        <v>244</v>
      </c>
      <c r="D111" s="254" t="s">
        <v>338</v>
      </c>
      <c r="E111" s="255"/>
      <c r="F111" s="254"/>
      <c r="G111" s="256">
        <f t="shared" ref="G111:I112" si="11">G112</f>
        <v>36.6</v>
      </c>
      <c r="H111" s="256">
        <f t="shared" si="11"/>
        <v>36.6</v>
      </c>
      <c r="I111" s="256">
        <f t="shared" si="11"/>
        <v>37.700000000000003</v>
      </c>
    </row>
    <row r="112" spans="1:9" ht="41.4" x14ac:dyDescent="0.25">
      <c r="A112" s="160" t="s">
        <v>323</v>
      </c>
      <c r="B112" s="156">
        <v>680</v>
      </c>
      <c r="C112" s="157" t="s">
        <v>244</v>
      </c>
      <c r="D112" s="157" t="s">
        <v>338</v>
      </c>
      <c r="E112" s="202" t="s">
        <v>324</v>
      </c>
      <c r="F112" s="157"/>
      <c r="G112" s="159">
        <f t="shared" si="11"/>
        <v>36.6</v>
      </c>
      <c r="H112" s="159">
        <f t="shared" si="11"/>
        <v>36.6</v>
      </c>
      <c r="I112" s="159">
        <f t="shared" si="11"/>
        <v>37.700000000000003</v>
      </c>
    </row>
    <row r="113" spans="1:9" ht="41.4" x14ac:dyDescent="0.25">
      <c r="A113" s="155" t="s">
        <v>331</v>
      </c>
      <c r="B113" s="156">
        <v>680</v>
      </c>
      <c r="C113" s="157" t="s">
        <v>244</v>
      </c>
      <c r="D113" s="157" t="s">
        <v>338</v>
      </c>
      <c r="E113" s="202" t="s">
        <v>332</v>
      </c>
      <c r="F113" s="157" t="s">
        <v>333</v>
      </c>
      <c r="G113" s="159">
        <f>G114+G116</f>
        <v>36.6</v>
      </c>
      <c r="H113" s="159">
        <f>H114+H116</f>
        <v>36.6</v>
      </c>
      <c r="I113" s="159">
        <f>I114+I116</f>
        <v>37.700000000000003</v>
      </c>
    </row>
    <row r="114" spans="1:9" ht="41.4" x14ac:dyDescent="0.25">
      <c r="A114" s="155" t="s">
        <v>339</v>
      </c>
      <c r="B114" s="156">
        <v>680</v>
      </c>
      <c r="C114" s="157" t="s">
        <v>244</v>
      </c>
      <c r="D114" s="157" t="s">
        <v>338</v>
      </c>
      <c r="E114" s="202" t="s">
        <v>332</v>
      </c>
      <c r="F114" s="157"/>
      <c r="G114" s="159">
        <f>G115</f>
        <v>10</v>
      </c>
      <c r="H114" s="159">
        <f>H115</f>
        <v>10</v>
      </c>
      <c r="I114" s="159">
        <f>I115</f>
        <v>10</v>
      </c>
    </row>
    <row r="115" spans="1:9" ht="55.2" x14ac:dyDescent="0.25">
      <c r="A115" s="160" t="s">
        <v>236</v>
      </c>
      <c r="B115" s="156">
        <v>680</v>
      </c>
      <c r="C115" s="157" t="s">
        <v>244</v>
      </c>
      <c r="D115" s="157" t="s">
        <v>338</v>
      </c>
      <c r="E115" s="202" t="s">
        <v>332</v>
      </c>
      <c r="F115" s="157" t="s">
        <v>237</v>
      </c>
      <c r="G115" s="159">
        <v>10</v>
      </c>
      <c r="H115" s="159">
        <v>10</v>
      </c>
      <c r="I115" s="159">
        <v>10</v>
      </c>
    </row>
    <row r="116" spans="1:9" ht="27.6" x14ac:dyDescent="0.25">
      <c r="A116" s="155" t="s">
        <v>141</v>
      </c>
      <c r="B116" s="156">
        <v>680</v>
      </c>
      <c r="C116" s="157" t="s">
        <v>244</v>
      </c>
      <c r="D116" s="157" t="s">
        <v>338</v>
      </c>
      <c r="E116" s="202" t="s">
        <v>332</v>
      </c>
      <c r="F116" s="157"/>
      <c r="G116" s="159">
        <v>26.6</v>
      </c>
      <c r="H116" s="159">
        <v>26.6</v>
      </c>
      <c r="I116" s="159">
        <v>27.7</v>
      </c>
    </row>
    <row r="117" spans="1:9" ht="27.6" x14ac:dyDescent="0.25">
      <c r="A117" s="160" t="s">
        <v>262</v>
      </c>
      <c r="B117" s="156">
        <v>680</v>
      </c>
      <c r="C117" s="157" t="s">
        <v>244</v>
      </c>
      <c r="D117" s="157" t="s">
        <v>338</v>
      </c>
      <c r="E117" s="202" t="s">
        <v>332</v>
      </c>
      <c r="F117" s="157" t="s">
        <v>263</v>
      </c>
      <c r="G117" s="159">
        <f>G116</f>
        <v>26.6</v>
      </c>
      <c r="H117" s="159">
        <f>H116</f>
        <v>26.6</v>
      </c>
      <c r="I117" s="159">
        <f>I116</f>
        <v>27.7</v>
      </c>
    </row>
    <row r="118" spans="1:9" ht="21.6" customHeight="1" x14ac:dyDescent="0.25">
      <c r="A118" s="165" t="s">
        <v>340</v>
      </c>
      <c r="B118" s="166">
        <v>680</v>
      </c>
      <c r="C118" s="167" t="s">
        <v>255</v>
      </c>
      <c r="D118" s="167"/>
      <c r="E118" s="167"/>
      <c r="F118" s="167"/>
      <c r="G118" s="168">
        <f>G119+G125</f>
        <v>10041.700000000001</v>
      </c>
      <c r="H118" s="168">
        <f>H119+H125+H133</f>
        <v>3018.5999999999995</v>
      </c>
      <c r="I118" s="168">
        <f>I119+I125+I133</f>
        <v>3139.35</v>
      </c>
    </row>
    <row r="119" spans="1:9" ht="19.8" customHeight="1" x14ac:dyDescent="0.25">
      <c r="A119" s="257" t="s">
        <v>341</v>
      </c>
      <c r="B119" s="247">
        <v>680</v>
      </c>
      <c r="C119" s="248" t="s">
        <v>255</v>
      </c>
      <c r="D119" s="248" t="s">
        <v>342</v>
      </c>
      <c r="E119" s="248"/>
      <c r="F119" s="248"/>
      <c r="G119" s="249">
        <f t="shared" ref="G119:I120" si="12">G120</f>
        <v>317.60000000000002</v>
      </c>
      <c r="H119" s="249">
        <f t="shared" si="12"/>
        <v>316.7</v>
      </c>
      <c r="I119" s="249">
        <f t="shared" si="12"/>
        <v>329.4</v>
      </c>
    </row>
    <row r="120" spans="1:9" ht="41.4" x14ac:dyDescent="0.25">
      <c r="A120" s="160" t="s">
        <v>343</v>
      </c>
      <c r="B120" s="156">
        <v>680</v>
      </c>
      <c r="C120" s="157" t="s">
        <v>255</v>
      </c>
      <c r="D120" s="157" t="s">
        <v>342</v>
      </c>
      <c r="E120" s="157" t="s">
        <v>298</v>
      </c>
      <c r="F120" s="157"/>
      <c r="G120" s="159">
        <f t="shared" si="12"/>
        <v>317.60000000000002</v>
      </c>
      <c r="H120" s="159">
        <f t="shared" si="12"/>
        <v>316.7</v>
      </c>
      <c r="I120" s="159">
        <f t="shared" si="12"/>
        <v>329.4</v>
      </c>
    </row>
    <row r="121" spans="1:9" ht="55.2" x14ac:dyDescent="0.25">
      <c r="A121" s="160" t="s">
        <v>344</v>
      </c>
      <c r="B121" s="156">
        <v>680</v>
      </c>
      <c r="C121" s="157" t="s">
        <v>255</v>
      </c>
      <c r="D121" s="157" t="s">
        <v>342</v>
      </c>
      <c r="E121" s="157" t="s">
        <v>300</v>
      </c>
      <c r="F121" s="157"/>
      <c r="G121" s="159">
        <f>G124</f>
        <v>317.60000000000002</v>
      </c>
      <c r="H121" s="159">
        <f>H124</f>
        <v>316.7</v>
      </c>
      <c r="I121" s="159">
        <f>I124</f>
        <v>329.4</v>
      </c>
    </row>
    <row r="122" spans="1:9" ht="27.6" x14ac:dyDescent="0.25">
      <c r="A122" s="160" t="s">
        <v>144</v>
      </c>
      <c r="B122" s="156">
        <v>680</v>
      </c>
      <c r="C122" s="157" t="s">
        <v>255</v>
      </c>
      <c r="D122" s="157" t="s">
        <v>342</v>
      </c>
      <c r="E122" s="157" t="s">
        <v>300</v>
      </c>
      <c r="F122" s="157"/>
      <c r="G122" s="159">
        <v>317.60000000000002</v>
      </c>
      <c r="H122" s="159">
        <v>316.7</v>
      </c>
      <c r="I122" s="159">
        <v>329.4</v>
      </c>
    </row>
    <row r="123" spans="1:9" ht="41.4" hidden="1" x14ac:dyDescent="0.25">
      <c r="A123" s="258" t="s">
        <v>146</v>
      </c>
      <c r="B123" s="156">
        <v>680</v>
      </c>
      <c r="C123" s="157" t="s">
        <v>255</v>
      </c>
      <c r="D123" s="157" t="s">
        <v>342</v>
      </c>
      <c r="E123" s="157" t="s">
        <v>300</v>
      </c>
      <c r="F123" s="157"/>
      <c r="G123" s="159"/>
      <c r="H123" s="159"/>
      <c r="I123" s="159"/>
    </row>
    <row r="124" spans="1:9" ht="27.6" x14ac:dyDescent="0.25">
      <c r="A124" s="160" t="s">
        <v>262</v>
      </c>
      <c r="B124" s="156">
        <v>680</v>
      </c>
      <c r="C124" s="157" t="s">
        <v>255</v>
      </c>
      <c r="D124" s="157" t="s">
        <v>342</v>
      </c>
      <c r="E124" s="157" t="s">
        <v>300</v>
      </c>
      <c r="F124" s="157" t="s">
        <v>263</v>
      </c>
      <c r="G124" s="159">
        <f>G122+G123</f>
        <v>317.60000000000002</v>
      </c>
      <c r="H124" s="159">
        <f>H122+H123</f>
        <v>316.7</v>
      </c>
      <c r="I124" s="159">
        <f>I122+I123</f>
        <v>329.4</v>
      </c>
    </row>
    <row r="125" spans="1:9" ht="26.4" customHeight="1" x14ac:dyDescent="0.25">
      <c r="A125" s="259" t="s">
        <v>345</v>
      </c>
      <c r="B125" s="260">
        <v>680</v>
      </c>
      <c r="C125" s="261" t="s">
        <v>255</v>
      </c>
      <c r="D125" s="261" t="s">
        <v>322</v>
      </c>
      <c r="E125" s="261"/>
      <c r="F125" s="261"/>
      <c r="G125" s="262">
        <f>G126+G130+G134</f>
        <v>9724.1</v>
      </c>
      <c r="H125" s="262">
        <f>H126+H130</f>
        <v>2701.8999999999996</v>
      </c>
      <c r="I125" s="262">
        <f>I126+I130</f>
        <v>2809.95</v>
      </c>
    </row>
    <row r="126" spans="1:9" ht="41.4" x14ac:dyDescent="0.25">
      <c r="A126" s="160" t="s">
        <v>297</v>
      </c>
      <c r="B126" s="156">
        <v>680</v>
      </c>
      <c r="C126" s="157" t="s">
        <v>255</v>
      </c>
      <c r="D126" s="157" t="s">
        <v>322</v>
      </c>
      <c r="E126" s="157" t="s">
        <v>298</v>
      </c>
      <c r="F126" s="157"/>
      <c r="G126" s="159">
        <f>G127</f>
        <v>1790.7</v>
      </c>
      <c r="H126" s="159">
        <f>H127</f>
        <v>1785.6</v>
      </c>
      <c r="I126" s="159">
        <f>I127</f>
        <v>1857</v>
      </c>
    </row>
    <row r="127" spans="1:9" ht="55.2" x14ac:dyDescent="0.25">
      <c r="A127" s="160" t="s">
        <v>346</v>
      </c>
      <c r="B127" s="156">
        <v>680</v>
      </c>
      <c r="C127" s="157" t="s">
        <v>255</v>
      </c>
      <c r="D127" s="157" t="s">
        <v>322</v>
      </c>
      <c r="E127" s="157" t="s">
        <v>300</v>
      </c>
      <c r="F127" s="157"/>
      <c r="G127" s="159">
        <f>G129</f>
        <v>1790.7</v>
      </c>
      <c r="H127" s="159">
        <f>H129</f>
        <v>1785.6</v>
      </c>
      <c r="I127" s="159">
        <f>I129</f>
        <v>1857</v>
      </c>
    </row>
    <row r="128" spans="1:9" ht="27.6" x14ac:dyDescent="0.25">
      <c r="A128" s="155" t="s">
        <v>347</v>
      </c>
      <c r="B128" s="156">
        <v>680</v>
      </c>
      <c r="C128" s="157" t="s">
        <v>255</v>
      </c>
      <c r="D128" s="157" t="s">
        <v>322</v>
      </c>
      <c r="E128" s="157" t="s">
        <v>300</v>
      </c>
      <c r="F128" s="157"/>
      <c r="G128" s="159">
        <v>1790.7</v>
      </c>
      <c r="H128" s="159">
        <v>1785.6</v>
      </c>
      <c r="I128" s="159">
        <v>1857</v>
      </c>
    </row>
    <row r="129" spans="1:9" ht="27.6" x14ac:dyDescent="0.25">
      <c r="A129" s="160" t="s">
        <v>262</v>
      </c>
      <c r="B129" s="156">
        <v>680</v>
      </c>
      <c r="C129" s="157" t="s">
        <v>255</v>
      </c>
      <c r="D129" s="157" t="s">
        <v>322</v>
      </c>
      <c r="E129" s="157" t="s">
        <v>300</v>
      </c>
      <c r="F129" s="157" t="s">
        <v>263</v>
      </c>
      <c r="G129" s="159">
        <f>G128</f>
        <v>1790.7</v>
      </c>
      <c r="H129" s="159">
        <f>H128</f>
        <v>1785.6</v>
      </c>
      <c r="I129" s="159">
        <f>I128</f>
        <v>1857</v>
      </c>
    </row>
    <row r="130" spans="1:9" ht="22.8" customHeight="1" x14ac:dyDescent="0.25">
      <c r="A130" s="160" t="s">
        <v>238</v>
      </c>
      <c r="B130" s="156">
        <v>680</v>
      </c>
      <c r="C130" s="157" t="s">
        <v>255</v>
      </c>
      <c r="D130" s="157" t="s">
        <v>322</v>
      </c>
      <c r="E130" s="157" t="s">
        <v>239</v>
      </c>
      <c r="F130" s="157"/>
      <c r="G130" s="159">
        <f t="shared" ref="G130:I131" si="13">G131</f>
        <v>895.4</v>
      </c>
      <c r="H130" s="159">
        <f t="shared" si="13"/>
        <v>916.3</v>
      </c>
      <c r="I130" s="159">
        <f t="shared" si="13"/>
        <v>952.95</v>
      </c>
    </row>
    <row r="131" spans="1:9" ht="25.8" customHeight="1" x14ac:dyDescent="0.25">
      <c r="A131" s="215" t="s">
        <v>348</v>
      </c>
      <c r="B131" s="216">
        <v>680</v>
      </c>
      <c r="C131" s="217" t="s">
        <v>255</v>
      </c>
      <c r="D131" s="217" t="s">
        <v>322</v>
      </c>
      <c r="E131" s="217" t="s">
        <v>349</v>
      </c>
      <c r="F131" s="217"/>
      <c r="G131" s="218">
        <f t="shared" si="13"/>
        <v>895.4</v>
      </c>
      <c r="H131" s="218">
        <f t="shared" si="13"/>
        <v>916.3</v>
      </c>
      <c r="I131" s="218">
        <f t="shared" si="13"/>
        <v>952.95</v>
      </c>
    </row>
    <row r="132" spans="1:9" ht="37.200000000000003" customHeight="1" x14ac:dyDescent="0.25">
      <c r="A132" s="160" t="s">
        <v>262</v>
      </c>
      <c r="B132" s="156">
        <v>680</v>
      </c>
      <c r="C132" s="157" t="s">
        <v>255</v>
      </c>
      <c r="D132" s="157" t="s">
        <v>322</v>
      </c>
      <c r="E132" s="157" t="s">
        <v>349</v>
      </c>
      <c r="F132" s="157" t="s">
        <v>263</v>
      </c>
      <c r="G132" s="159">
        <v>895.4</v>
      </c>
      <c r="H132" s="159">
        <f>'Прилож 1(доход) '!D19</f>
        <v>916.3</v>
      </c>
      <c r="I132" s="159">
        <f>'Прилож 1(доход) '!E19</f>
        <v>952.95</v>
      </c>
    </row>
    <row r="133" spans="1:9" ht="13.8" hidden="1" x14ac:dyDescent="0.25">
      <c r="A133" s="182" t="s">
        <v>350</v>
      </c>
      <c r="B133" s="140">
        <v>680</v>
      </c>
      <c r="C133" s="203" t="s">
        <v>255</v>
      </c>
      <c r="D133" s="203" t="s">
        <v>351</v>
      </c>
      <c r="E133" s="203"/>
      <c r="F133" s="203"/>
      <c r="G133" s="142">
        <f t="shared" ref="G133:I134" si="14">G134</f>
        <v>7038</v>
      </c>
      <c r="H133" s="142">
        <f t="shared" si="14"/>
        <v>0</v>
      </c>
      <c r="I133" s="142">
        <f t="shared" si="14"/>
        <v>0</v>
      </c>
    </row>
    <row r="134" spans="1:9" ht="43.2" customHeight="1" x14ac:dyDescent="0.25">
      <c r="A134" s="300" t="s">
        <v>427</v>
      </c>
      <c r="B134" s="301">
        <v>680</v>
      </c>
      <c r="C134" s="302" t="s">
        <v>255</v>
      </c>
      <c r="D134" s="302" t="s">
        <v>322</v>
      </c>
      <c r="E134" s="302" t="s">
        <v>300</v>
      </c>
      <c r="F134" s="302"/>
      <c r="G134" s="304">
        <f t="shared" si="14"/>
        <v>7038</v>
      </c>
      <c r="H134" s="159">
        <f t="shared" si="14"/>
        <v>0</v>
      </c>
      <c r="I134" s="159">
        <f t="shared" si="14"/>
        <v>0</v>
      </c>
    </row>
    <row r="135" spans="1:9" ht="58.2" customHeight="1" x14ac:dyDescent="0.25">
      <c r="A135" s="160" t="s">
        <v>428</v>
      </c>
      <c r="B135" s="156">
        <v>680</v>
      </c>
      <c r="C135" s="157" t="s">
        <v>255</v>
      </c>
      <c r="D135" s="157" t="s">
        <v>322</v>
      </c>
      <c r="E135" s="157" t="s">
        <v>300</v>
      </c>
      <c r="F135" s="157"/>
      <c r="G135" s="159">
        <v>7038</v>
      </c>
      <c r="H135" s="159">
        <v>0</v>
      </c>
      <c r="I135" s="159">
        <v>0</v>
      </c>
    </row>
    <row r="136" spans="1:9" ht="51" hidden="1" customHeight="1" x14ac:dyDescent="0.25">
      <c r="A136" s="160" t="s">
        <v>354</v>
      </c>
      <c r="B136" s="156">
        <v>680</v>
      </c>
      <c r="C136" s="157" t="s">
        <v>255</v>
      </c>
      <c r="D136" s="157" t="s">
        <v>322</v>
      </c>
      <c r="E136" s="157" t="s">
        <v>300</v>
      </c>
      <c r="F136" s="157"/>
      <c r="G136" s="159"/>
      <c r="H136" s="159">
        <f>H135</f>
        <v>0</v>
      </c>
      <c r="I136" s="159">
        <f>I135</f>
        <v>0</v>
      </c>
    </row>
    <row r="137" spans="1:9" ht="28.8" customHeight="1" x14ac:dyDescent="0.25">
      <c r="A137" s="242" t="s">
        <v>356</v>
      </c>
      <c r="B137" s="243">
        <v>680</v>
      </c>
      <c r="C137" s="244" t="s">
        <v>357</v>
      </c>
      <c r="D137" s="244"/>
      <c r="E137" s="244"/>
      <c r="F137" s="244"/>
      <c r="G137" s="245">
        <f>G138+G153+G165+G178</f>
        <v>34107.399999999994</v>
      </c>
      <c r="H137" s="245" t="e">
        <f>H138+H153+H165+H178</f>
        <v>#REF!</v>
      </c>
      <c r="I137" s="245" t="e">
        <f>I138+I153+I165+I178</f>
        <v>#REF!</v>
      </c>
    </row>
    <row r="138" spans="1:9" ht="40.799999999999997" customHeight="1" x14ac:dyDescent="0.25">
      <c r="A138" s="246" t="s">
        <v>358</v>
      </c>
      <c r="B138" s="247">
        <v>680</v>
      </c>
      <c r="C138" s="248" t="s">
        <v>357</v>
      </c>
      <c r="D138" s="248" t="s">
        <v>229</v>
      </c>
      <c r="E138" s="248"/>
      <c r="F138" s="248"/>
      <c r="G138" s="249">
        <f t="shared" ref="G138:I139" si="15">G139</f>
        <v>7698.9</v>
      </c>
      <c r="H138" s="249">
        <f t="shared" si="15"/>
        <v>0</v>
      </c>
      <c r="I138" s="249">
        <f t="shared" si="15"/>
        <v>0</v>
      </c>
    </row>
    <row r="139" spans="1:9" ht="64.2" customHeight="1" x14ac:dyDescent="0.25">
      <c r="A139" s="155" t="s">
        <v>359</v>
      </c>
      <c r="B139" s="161">
        <v>680</v>
      </c>
      <c r="C139" s="158" t="s">
        <v>357</v>
      </c>
      <c r="D139" s="158" t="s">
        <v>229</v>
      </c>
      <c r="E139" s="158" t="s">
        <v>360</v>
      </c>
      <c r="F139" s="158"/>
      <c r="G139" s="163">
        <f t="shared" si="15"/>
        <v>7698.9</v>
      </c>
      <c r="H139" s="163">
        <f t="shared" si="15"/>
        <v>0</v>
      </c>
      <c r="I139" s="163">
        <f t="shared" si="15"/>
        <v>0</v>
      </c>
    </row>
    <row r="140" spans="1:9" ht="75.599999999999994" customHeight="1" x14ac:dyDescent="0.25">
      <c r="A140" s="155" t="s">
        <v>361</v>
      </c>
      <c r="B140" s="161">
        <v>680</v>
      </c>
      <c r="C140" s="158" t="s">
        <v>357</v>
      </c>
      <c r="D140" s="158" t="s">
        <v>229</v>
      </c>
      <c r="E140" s="158" t="s">
        <v>362</v>
      </c>
      <c r="F140" s="158"/>
      <c r="G140" s="163">
        <f>G148+G150</f>
        <v>7698.9</v>
      </c>
      <c r="H140" s="163">
        <f>H148+H150</f>
        <v>0</v>
      </c>
      <c r="I140" s="163">
        <f>I148+I150</f>
        <v>0</v>
      </c>
    </row>
    <row r="141" spans="1:9" ht="67.8" customHeight="1" x14ac:dyDescent="0.25">
      <c r="A141" s="155" t="s">
        <v>414</v>
      </c>
      <c r="B141" s="161">
        <v>680</v>
      </c>
      <c r="C141" s="158" t="s">
        <v>357</v>
      </c>
      <c r="D141" s="158" t="s">
        <v>229</v>
      </c>
      <c r="E141" s="158" t="s">
        <v>362</v>
      </c>
      <c r="F141" s="158"/>
      <c r="G141" s="163">
        <v>7698.9</v>
      </c>
      <c r="H141" s="163">
        <v>0</v>
      </c>
      <c r="I141" s="163">
        <v>0</v>
      </c>
    </row>
    <row r="142" spans="1:9" ht="1.2" hidden="1" customHeight="1" x14ac:dyDescent="0.25">
      <c r="A142" s="155" t="s">
        <v>176</v>
      </c>
      <c r="B142" s="161">
        <v>680</v>
      </c>
      <c r="C142" s="158" t="s">
        <v>357</v>
      </c>
      <c r="D142" s="158" t="s">
        <v>229</v>
      </c>
      <c r="E142" s="158" t="s">
        <v>362</v>
      </c>
      <c r="F142" s="158"/>
      <c r="G142" s="163">
        <v>0</v>
      </c>
      <c r="H142" s="163">
        <v>0</v>
      </c>
      <c r="I142" s="163">
        <v>0</v>
      </c>
    </row>
    <row r="143" spans="1:9" ht="44.4" hidden="1" customHeight="1" x14ac:dyDescent="0.25">
      <c r="A143" s="155" t="s">
        <v>177</v>
      </c>
      <c r="B143" s="161">
        <v>680</v>
      </c>
      <c r="C143" s="158" t="s">
        <v>357</v>
      </c>
      <c r="D143" s="158" t="s">
        <v>229</v>
      </c>
      <c r="E143" s="158" t="s">
        <v>362</v>
      </c>
      <c r="F143" s="158"/>
      <c r="G143" s="163">
        <v>0</v>
      </c>
      <c r="H143" s="163">
        <v>0</v>
      </c>
      <c r="I143" s="163">
        <v>0</v>
      </c>
    </row>
    <row r="144" spans="1:9" ht="33.6" hidden="1" customHeight="1" x14ac:dyDescent="0.25">
      <c r="A144" s="155" t="s">
        <v>178</v>
      </c>
      <c r="B144" s="161">
        <v>680</v>
      </c>
      <c r="C144" s="158" t="s">
        <v>357</v>
      </c>
      <c r="D144" s="158" t="s">
        <v>229</v>
      </c>
      <c r="E144" s="158" t="s">
        <v>362</v>
      </c>
      <c r="F144" s="158"/>
      <c r="G144" s="163">
        <v>0</v>
      </c>
      <c r="H144" s="163">
        <v>0</v>
      </c>
      <c r="I144" s="163">
        <v>0</v>
      </c>
    </row>
    <row r="145" spans="1:9" ht="49.2" hidden="1" customHeight="1" x14ac:dyDescent="0.25">
      <c r="A145" s="155" t="s">
        <v>364</v>
      </c>
      <c r="B145" s="161">
        <v>680</v>
      </c>
      <c r="C145" s="158" t="s">
        <v>357</v>
      </c>
      <c r="D145" s="158" t="s">
        <v>229</v>
      </c>
      <c r="E145" s="158" t="s">
        <v>362</v>
      </c>
      <c r="F145" s="158"/>
      <c r="G145" s="163">
        <v>0</v>
      </c>
      <c r="H145" s="163">
        <v>0</v>
      </c>
      <c r="I145" s="163">
        <v>0</v>
      </c>
    </row>
    <row r="146" spans="1:9" ht="48.6" hidden="1" customHeight="1" x14ac:dyDescent="0.25">
      <c r="A146" s="155" t="s">
        <v>181</v>
      </c>
      <c r="B146" s="161">
        <v>680</v>
      </c>
      <c r="C146" s="158" t="s">
        <v>357</v>
      </c>
      <c r="D146" s="158" t="s">
        <v>229</v>
      </c>
      <c r="E146" s="158" t="s">
        <v>362</v>
      </c>
      <c r="F146" s="158"/>
      <c r="G146" s="163">
        <v>0</v>
      </c>
      <c r="H146" s="163">
        <v>0</v>
      </c>
      <c r="I146" s="163">
        <v>0</v>
      </c>
    </row>
    <row r="147" spans="1:9" ht="2.4" hidden="1" customHeight="1" x14ac:dyDescent="0.25">
      <c r="A147" s="155" t="s">
        <v>182</v>
      </c>
      <c r="B147" s="161">
        <v>680</v>
      </c>
      <c r="C147" s="158" t="s">
        <v>357</v>
      </c>
      <c r="D147" s="158" t="s">
        <v>229</v>
      </c>
      <c r="E147" s="158" t="s">
        <v>362</v>
      </c>
      <c r="F147" s="158"/>
      <c r="G147" s="163">
        <v>0</v>
      </c>
      <c r="H147" s="163">
        <v>0</v>
      </c>
      <c r="I147" s="163">
        <v>0</v>
      </c>
    </row>
    <row r="148" spans="1:9" ht="47.4" hidden="1" customHeight="1" x14ac:dyDescent="0.25">
      <c r="A148" s="155" t="s">
        <v>262</v>
      </c>
      <c r="B148" s="161">
        <v>680</v>
      </c>
      <c r="C148" s="158" t="s">
        <v>357</v>
      </c>
      <c r="D148" s="158" t="s">
        <v>229</v>
      </c>
      <c r="E148" s="158" t="s">
        <v>362</v>
      </c>
      <c r="F148" s="158" t="s">
        <v>263</v>
      </c>
      <c r="G148" s="163">
        <f>G144+G143+G142+G141+G145+G146+G147</f>
        <v>7698.9</v>
      </c>
      <c r="H148" s="163">
        <f>H144+H143+H142+H141+H145+H146+H147</f>
        <v>0</v>
      </c>
      <c r="I148" s="163">
        <f>I144+I143+I142+I141+I145+I146+I147</f>
        <v>0</v>
      </c>
    </row>
    <row r="149" spans="1:9" ht="35.4" hidden="1" customHeight="1" x14ac:dyDescent="0.25">
      <c r="A149" s="155" t="s">
        <v>365</v>
      </c>
      <c r="B149" s="161">
        <v>680</v>
      </c>
      <c r="C149" s="158" t="s">
        <v>357</v>
      </c>
      <c r="D149" s="158" t="s">
        <v>229</v>
      </c>
      <c r="E149" s="158" t="s">
        <v>362</v>
      </c>
      <c r="F149" s="158"/>
      <c r="G149" s="163">
        <v>0</v>
      </c>
      <c r="H149" s="163">
        <v>0</v>
      </c>
      <c r="I149" s="163">
        <v>0</v>
      </c>
    </row>
    <row r="150" spans="1:9" ht="16.8" hidden="1" customHeight="1" x14ac:dyDescent="0.25">
      <c r="A150" s="155" t="s">
        <v>366</v>
      </c>
      <c r="B150" s="161">
        <v>680</v>
      </c>
      <c r="C150" s="158" t="s">
        <v>357</v>
      </c>
      <c r="D150" s="158" t="s">
        <v>229</v>
      </c>
      <c r="E150" s="158" t="s">
        <v>362</v>
      </c>
      <c r="F150" s="158" t="s">
        <v>367</v>
      </c>
      <c r="G150" s="163">
        <f>G149</f>
        <v>0</v>
      </c>
      <c r="H150" s="163">
        <f>H149</f>
        <v>0</v>
      </c>
      <c r="I150" s="163">
        <f>I149</f>
        <v>0</v>
      </c>
    </row>
    <row r="151" spans="1:9" ht="29.4" hidden="1" customHeight="1" x14ac:dyDescent="0.25">
      <c r="A151" s="160" t="s">
        <v>368</v>
      </c>
      <c r="B151" s="161">
        <v>680</v>
      </c>
      <c r="C151" s="158" t="s">
        <v>357</v>
      </c>
      <c r="D151" s="158" t="s">
        <v>229</v>
      </c>
      <c r="E151" s="158" t="s">
        <v>369</v>
      </c>
      <c r="F151" s="158"/>
      <c r="G151" s="163">
        <v>0</v>
      </c>
      <c r="H151" s="163">
        <v>0</v>
      </c>
      <c r="I151" s="163">
        <v>0</v>
      </c>
    </row>
    <row r="152" spans="1:9" ht="11.4" hidden="1" customHeight="1" x14ac:dyDescent="0.25">
      <c r="A152" s="160" t="s">
        <v>262</v>
      </c>
      <c r="B152" s="161">
        <v>680</v>
      </c>
      <c r="C152" s="158" t="s">
        <v>357</v>
      </c>
      <c r="D152" s="158" t="s">
        <v>229</v>
      </c>
      <c r="E152" s="158" t="s">
        <v>369</v>
      </c>
      <c r="F152" s="158" t="s">
        <v>263</v>
      </c>
      <c r="G152" s="163">
        <v>0</v>
      </c>
      <c r="H152" s="163">
        <v>0</v>
      </c>
      <c r="I152" s="163">
        <v>0</v>
      </c>
    </row>
    <row r="153" spans="1:9" ht="32.4" customHeight="1" x14ac:dyDescent="0.25">
      <c r="A153" s="182" t="s">
        <v>370</v>
      </c>
      <c r="B153" s="140">
        <v>680</v>
      </c>
      <c r="C153" s="203" t="s">
        <v>357</v>
      </c>
      <c r="D153" s="203" t="s">
        <v>231</v>
      </c>
      <c r="E153" s="203"/>
      <c r="F153" s="203"/>
      <c r="G153" s="142">
        <f>G154+G158+G162</f>
        <v>18893.399999999998</v>
      </c>
      <c r="H153" s="142">
        <f>H154+H158</f>
        <v>12374.6</v>
      </c>
      <c r="I153" s="142">
        <f>I154+I158</f>
        <v>12870</v>
      </c>
    </row>
    <row r="154" spans="1:9" s="164" customFormat="1" ht="55.2" x14ac:dyDescent="0.25">
      <c r="A154" s="210" t="s">
        <v>371</v>
      </c>
      <c r="B154" s="211">
        <v>680</v>
      </c>
      <c r="C154" s="212" t="s">
        <v>357</v>
      </c>
      <c r="D154" s="212" t="s">
        <v>231</v>
      </c>
      <c r="E154" s="212" t="s">
        <v>372</v>
      </c>
      <c r="F154" s="212"/>
      <c r="G154" s="213">
        <f>G155</f>
        <v>11615.3</v>
      </c>
      <c r="H154" s="213">
        <f>H155</f>
        <v>12142</v>
      </c>
      <c r="I154" s="213">
        <f>I155</f>
        <v>12628.1</v>
      </c>
    </row>
    <row r="155" spans="1:9" s="164" customFormat="1" ht="69" x14ac:dyDescent="0.25">
      <c r="A155" s="155" t="s">
        <v>373</v>
      </c>
      <c r="B155" s="161">
        <v>680</v>
      </c>
      <c r="C155" s="158" t="s">
        <v>357</v>
      </c>
      <c r="D155" s="158" t="s">
        <v>231</v>
      </c>
      <c r="E155" s="158" t="s">
        <v>374</v>
      </c>
      <c r="F155" s="158"/>
      <c r="G155" s="163">
        <f>G157</f>
        <v>11615.3</v>
      </c>
      <c r="H155" s="163">
        <f>H157</f>
        <v>12142</v>
      </c>
      <c r="I155" s="163">
        <f>I157</f>
        <v>12628.1</v>
      </c>
    </row>
    <row r="156" spans="1:9" s="164" customFormat="1" ht="74.400000000000006" customHeight="1" x14ac:dyDescent="0.25">
      <c r="A156" s="155" t="s">
        <v>375</v>
      </c>
      <c r="B156" s="161">
        <v>680</v>
      </c>
      <c r="C156" s="158" t="s">
        <v>357</v>
      </c>
      <c r="D156" s="158" t="s">
        <v>231</v>
      </c>
      <c r="E156" s="158" t="s">
        <v>374</v>
      </c>
      <c r="F156" s="158"/>
      <c r="G156" s="163">
        <v>11615.3</v>
      </c>
      <c r="H156" s="163">
        <v>12142</v>
      </c>
      <c r="I156" s="163">
        <v>12628.1</v>
      </c>
    </row>
    <row r="157" spans="1:9" s="164" customFormat="1" ht="34.799999999999997" customHeight="1" x14ac:dyDescent="0.25">
      <c r="A157" s="187" t="s">
        <v>267</v>
      </c>
      <c r="B157" s="161">
        <v>680</v>
      </c>
      <c r="C157" s="158" t="s">
        <v>357</v>
      </c>
      <c r="D157" s="158" t="s">
        <v>231</v>
      </c>
      <c r="E157" s="158" t="s">
        <v>374</v>
      </c>
      <c r="F157" s="158" t="s">
        <v>268</v>
      </c>
      <c r="G157" s="163">
        <f>G156</f>
        <v>11615.3</v>
      </c>
      <c r="H157" s="163">
        <f>H156</f>
        <v>12142</v>
      </c>
      <c r="I157" s="163">
        <f>I156</f>
        <v>12628.1</v>
      </c>
    </row>
    <row r="158" spans="1:9" s="164" customFormat="1" ht="41.4" x14ac:dyDescent="0.25">
      <c r="A158" s="215" t="s">
        <v>376</v>
      </c>
      <c r="B158" s="216">
        <v>680</v>
      </c>
      <c r="C158" s="217" t="s">
        <v>357</v>
      </c>
      <c r="D158" s="217" t="s">
        <v>231</v>
      </c>
      <c r="E158" s="217" t="s">
        <v>377</v>
      </c>
      <c r="F158" s="217"/>
      <c r="G158" s="218">
        <f t="shared" ref="G158:I159" si="16">G159</f>
        <v>233.3</v>
      </c>
      <c r="H158" s="218">
        <f t="shared" si="16"/>
        <v>232.6</v>
      </c>
      <c r="I158" s="218">
        <f t="shared" si="16"/>
        <v>241.9</v>
      </c>
    </row>
    <row r="159" spans="1:9" s="164" customFormat="1" ht="55.2" x14ac:dyDescent="0.25">
      <c r="A159" s="160" t="s">
        <v>378</v>
      </c>
      <c r="B159" s="156">
        <v>680</v>
      </c>
      <c r="C159" s="157" t="s">
        <v>357</v>
      </c>
      <c r="D159" s="157" t="s">
        <v>231</v>
      </c>
      <c r="E159" s="157" t="s">
        <v>379</v>
      </c>
      <c r="F159" s="157"/>
      <c r="G159" s="159">
        <f t="shared" si="16"/>
        <v>233.3</v>
      </c>
      <c r="H159" s="159">
        <f t="shared" si="16"/>
        <v>232.6</v>
      </c>
      <c r="I159" s="159">
        <f t="shared" si="16"/>
        <v>241.9</v>
      </c>
    </row>
    <row r="160" spans="1:9" s="164" customFormat="1" ht="69" x14ac:dyDescent="0.25">
      <c r="A160" s="258" t="s">
        <v>174</v>
      </c>
      <c r="B160" s="240">
        <v>680</v>
      </c>
      <c r="C160" s="162" t="s">
        <v>357</v>
      </c>
      <c r="D160" s="162" t="s">
        <v>231</v>
      </c>
      <c r="E160" s="162" t="s">
        <v>379</v>
      </c>
      <c r="F160" s="162"/>
      <c r="G160" s="241">
        <v>233.3</v>
      </c>
      <c r="H160" s="241">
        <v>232.6</v>
      </c>
      <c r="I160" s="241">
        <v>241.9</v>
      </c>
    </row>
    <row r="161" spans="1:10" s="164" customFormat="1" ht="27.6" x14ac:dyDescent="0.25">
      <c r="A161" s="160" t="s">
        <v>262</v>
      </c>
      <c r="B161" s="156">
        <v>680</v>
      </c>
      <c r="C161" s="157" t="s">
        <v>357</v>
      </c>
      <c r="D161" s="157" t="s">
        <v>231</v>
      </c>
      <c r="E161" s="162" t="s">
        <v>379</v>
      </c>
      <c r="F161" s="157" t="s">
        <v>263</v>
      </c>
      <c r="G161" s="159">
        <f>G160</f>
        <v>233.3</v>
      </c>
      <c r="H161" s="159">
        <f>H160</f>
        <v>232.6</v>
      </c>
      <c r="I161" s="159">
        <f>I160</f>
        <v>241.9</v>
      </c>
    </row>
    <row r="162" spans="1:10" s="164" customFormat="1" ht="36.6" customHeight="1" x14ac:dyDescent="0.25">
      <c r="A162" s="300" t="s">
        <v>425</v>
      </c>
      <c r="B162" s="301">
        <v>680</v>
      </c>
      <c r="C162" s="302" t="s">
        <v>357</v>
      </c>
      <c r="D162" s="302" t="s">
        <v>231</v>
      </c>
      <c r="E162" s="303" t="s">
        <v>372</v>
      </c>
      <c r="F162" s="302"/>
      <c r="G162" s="305">
        <f>G163+G164</f>
        <v>7044.8</v>
      </c>
      <c r="H162" s="159">
        <f t="shared" ref="H162:H163" si="17">H161</f>
        <v>232.6</v>
      </c>
      <c r="I162" s="159">
        <f t="shared" ref="I162:I163" si="18">I161</f>
        <v>241.9</v>
      </c>
    </row>
    <row r="163" spans="1:10" s="164" customFormat="1" ht="41.4" x14ac:dyDescent="0.25">
      <c r="A163" s="160" t="s">
        <v>426</v>
      </c>
      <c r="B163" s="156">
        <v>680</v>
      </c>
      <c r="C163" s="157" t="s">
        <v>357</v>
      </c>
      <c r="D163" s="157" t="s">
        <v>231</v>
      </c>
      <c r="E163" s="306" t="s">
        <v>374</v>
      </c>
      <c r="F163" s="157"/>
      <c r="G163" s="159">
        <v>1892.2</v>
      </c>
      <c r="H163" s="159">
        <f t="shared" si="17"/>
        <v>232.6</v>
      </c>
      <c r="I163" s="159">
        <f t="shared" si="18"/>
        <v>241.9</v>
      </c>
    </row>
    <row r="164" spans="1:10" s="164" customFormat="1" ht="41.4" x14ac:dyDescent="0.25">
      <c r="A164" s="160" t="s">
        <v>409</v>
      </c>
      <c r="B164" s="156">
        <v>680</v>
      </c>
      <c r="C164" s="157" t="s">
        <v>357</v>
      </c>
      <c r="D164" s="157" t="s">
        <v>231</v>
      </c>
      <c r="E164" s="306" t="s">
        <v>374</v>
      </c>
      <c r="F164" s="157"/>
      <c r="G164" s="159">
        <v>5152.6000000000004</v>
      </c>
      <c r="H164" s="159">
        <f t="shared" ref="H164" si="19">H163</f>
        <v>232.6</v>
      </c>
      <c r="I164" s="159">
        <f t="shared" ref="I164" si="20">I163</f>
        <v>241.9</v>
      </c>
    </row>
    <row r="165" spans="1:10" ht="13.8" x14ac:dyDescent="0.25">
      <c r="A165" s="143" t="s">
        <v>380</v>
      </c>
      <c r="B165" s="146">
        <v>680</v>
      </c>
      <c r="C165" s="263" t="s">
        <v>357</v>
      </c>
      <c r="D165" s="263" t="s">
        <v>244</v>
      </c>
      <c r="E165" s="263"/>
      <c r="F165" s="263"/>
      <c r="G165" s="145">
        <f>G166+G173</f>
        <v>7215.4000000000005</v>
      </c>
      <c r="H165" s="145" t="e">
        <f>H166+H173</f>
        <v>#REF!</v>
      </c>
      <c r="I165" s="145" t="e">
        <f>I166+I173</f>
        <v>#REF!</v>
      </c>
    </row>
    <row r="166" spans="1:10" ht="55.2" x14ac:dyDescent="0.25">
      <c r="A166" s="215" t="s">
        <v>371</v>
      </c>
      <c r="B166" s="216">
        <v>680</v>
      </c>
      <c r="C166" s="217" t="s">
        <v>357</v>
      </c>
      <c r="D166" s="217" t="s">
        <v>244</v>
      </c>
      <c r="E166" s="217" t="s">
        <v>372</v>
      </c>
      <c r="F166" s="217"/>
      <c r="G166" s="218">
        <f>G167+G176</f>
        <v>7215.4000000000005</v>
      </c>
      <c r="H166" s="218" t="e">
        <f>H167</f>
        <v>#REF!</v>
      </c>
      <c r="I166" s="218" t="e">
        <f>I167</f>
        <v>#REF!</v>
      </c>
    </row>
    <row r="167" spans="1:10" ht="69" x14ac:dyDescent="0.25">
      <c r="A167" s="155" t="s">
        <v>373</v>
      </c>
      <c r="B167" s="264">
        <v>680</v>
      </c>
      <c r="C167" s="202" t="s">
        <v>357</v>
      </c>
      <c r="D167" s="202" t="s">
        <v>244</v>
      </c>
      <c r="E167" s="202" t="s">
        <v>374</v>
      </c>
      <c r="F167" s="202"/>
      <c r="G167" s="265">
        <f>G168+G169+G172</f>
        <v>4871.6000000000004</v>
      </c>
      <c r="H167" s="265" t="e">
        <f>H171</f>
        <v>#REF!</v>
      </c>
      <c r="I167" s="265" t="e">
        <f>I171</f>
        <v>#REF!</v>
      </c>
    </row>
    <row r="168" spans="1:10" ht="20.399999999999999" customHeight="1" x14ac:dyDescent="0.25">
      <c r="A168" s="266" t="s">
        <v>171</v>
      </c>
      <c r="B168" s="264">
        <v>680</v>
      </c>
      <c r="C168" s="202" t="s">
        <v>357</v>
      </c>
      <c r="D168" s="202" t="s">
        <v>244</v>
      </c>
      <c r="E168" s="202" t="s">
        <v>374</v>
      </c>
      <c r="F168" s="202"/>
      <c r="G168" s="265">
        <v>4400.8</v>
      </c>
      <c r="H168" s="265">
        <v>4131.8999999999996</v>
      </c>
      <c r="I168" s="265">
        <v>4297.2</v>
      </c>
    </row>
    <row r="169" spans="1:10" ht="31.2" customHeight="1" x14ac:dyDescent="0.25">
      <c r="A169" s="266" t="s">
        <v>170</v>
      </c>
      <c r="B169" s="264">
        <v>680</v>
      </c>
      <c r="C169" s="202" t="s">
        <v>357</v>
      </c>
      <c r="D169" s="202" t="s">
        <v>244</v>
      </c>
      <c r="E169" s="202" t="s">
        <v>374</v>
      </c>
      <c r="F169" s="202"/>
      <c r="G169" s="265">
        <v>380.8</v>
      </c>
      <c r="H169" s="265">
        <v>455.3</v>
      </c>
      <c r="I169" s="265">
        <v>473.5</v>
      </c>
    </row>
    <row r="170" spans="1:10" s="267" customFormat="1" ht="27.6" hidden="1" x14ac:dyDescent="0.25">
      <c r="A170" s="266" t="s">
        <v>382</v>
      </c>
      <c r="B170" s="202" t="s">
        <v>381</v>
      </c>
      <c r="C170" s="202" t="s">
        <v>357</v>
      </c>
      <c r="D170" s="202" t="s">
        <v>244</v>
      </c>
      <c r="E170" s="202" t="s">
        <v>374</v>
      </c>
      <c r="F170" s="202"/>
      <c r="G170" s="265"/>
      <c r="H170" s="265"/>
      <c r="I170" s="265"/>
    </row>
    <row r="171" spans="1:10" ht="49.8" hidden="1" customHeight="1" x14ac:dyDescent="0.25">
      <c r="A171" s="160" t="s">
        <v>262</v>
      </c>
      <c r="B171" s="156">
        <v>680</v>
      </c>
      <c r="C171" s="157" t="s">
        <v>357</v>
      </c>
      <c r="D171" s="157" t="s">
        <v>244</v>
      </c>
      <c r="E171" s="202" t="s">
        <v>374</v>
      </c>
      <c r="F171" s="157" t="s">
        <v>263</v>
      </c>
      <c r="G171" s="159"/>
      <c r="H171" s="159" t="e">
        <f>#REF!+H168+#REF!+H170</f>
        <v>#REF!</v>
      </c>
      <c r="I171" s="159" t="e">
        <f>#REF!+I168+#REF!+I170</f>
        <v>#REF!</v>
      </c>
    </row>
    <row r="172" spans="1:10" ht="25.2" customHeight="1" x14ac:dyDescent="0.25">
      <c r="A172" s="295" t="s">
        <v>424</v>
      </c>
      <c r="B172" s="268">
        <v>680</v>
      </c>
      <c r="C172" s="269" t="s">
        <v>357</v>
      </c>
      <c r="D172" s="269" t="s">
        <v>244</v>
      </c>
      <c r="E172" s="270" t="s">
        <v>374</v>
      </c>
      <c r="F172" s="269"/>
      <c r="G172" s="271">
        <v>90</v>
      </c>
      <c r="H172" s="159"/>
      <c r="I172" s="159"/>
    </row>
    <row r="173" spans="1:10" ht="24" hidden="1" customHeight="1" x14ac:dyDescent="0.25">
      <c r="A173" s="215" t="s">
        <v>238</v>
      </c>
      <c r="B173" s="216">
        <v>680</v>
      </c>
      <c r="C173" s="217" t="s">
        <v>357</v>
      </c>
      <c r="D173" s="217" t="s">
        <v>244</v>
      </c>
      <c r="E173" s="235" t="s">
        <v>239</v>
      </c>
      <c r="F173" s="217"/>
      <c r="G173" s="218">
        <f>G174</f>
        <v>0</v>
      </c>
      <c r="H173" s="218">
        <f>H174</f>
        <v>1442.8999999999999</v>
      </c>
      <c r="I173" s="218">
        <f>I174</f>
        <v>1526.2</v>
      </c>
      <c r="J173" t="s">
        <v>383</v>
      </c>
    </row>
    <row r="174" spans="1:10" ht="27" hidden="1" customHeight="1" x14ac:dyDescent="0.25">
      <c r="A174" s="160" t="s">
        <v>384</v>
      </c>
      <c r="B174" s="156">
        <v>680</v>
      </c>
      <c r="C174" s="157" t="s">
        <v>357</v>
      </c>
      <c r="D174" s="157" t="s">
        <v>244</v>
      </c>
      <c r="E174" s="202" t="s">
        <v>385</v>
      </c>
      <c r="F174" s="157"/>
      <c r="G174" s="159">
        <v>0</v>
      </c>
      <c r="H174" s="159">
        <f>1412.6+30.3</f>
        <v>1442.8999999999999</v>
      </c>
      <c r="I174" s="159">
        <f>1495.9+30.3</f>
        <v>1526.2</v>
      </c>
    </row>
    <row r="175" spans="1:10" ht="33" hidden="1" customHeight="1" x14ac:dyDescent="0.25">
      <c r="A175" s="160" t="s">
        <v>262</v>
      </c>
      <c r="B175" s="156">
        <v>680</v>
      </c>
      <c r="C175" s="157" t="s">
        <v>357</v>
      </c>
      <c r="D175" s="157" t="s">
        <v>244</v>
      </c>
      <c r="E175" s="202" t="s">
        <v>385</v>
      </c>
      <c r="F175" s="157" t="s">
        <v>263</v>
      </c>
      <c r="G175" s="159">
        <v>0</v>
      </c>
      <c r="H175" s="159">
        <f>H174</f>
        <v>1442.8999999999999</v>
      </c>
      <c r="I175" s="159">
        <f>I174</f>
        <v>1526.2</v>
      </c>
    </row>
    <row r="176" spans="1:10" ht="20.399999999999999" customHeight="1" x14ac:dyDescent="0.25">
      <c r="A176" s="182" t="s">
        <v>418</v>
      </c>
      <c r="B176" s="296">
        <v>680</v>
      </c>
      <c r="C176" s="297" t="s">
        <v>357</v>
      </c>
      <c r="D176" s="297" t="s">
        <v>244</v>
      </c>
      <c r="E176" s="298" t="s">
        <v>374</v>
      </c>
      <c r="F176" s="297"/>
      <c r="G176" s="299">
        <v>2343.8000000000002</v>
      </c>
      <c r="H176" s="159"/>
      <c r="I176" s="159"/>
    </row>
    <row r="177" spans="1:9" ht="70.8" customHeight="1" x14ac:dyDescent="0.25">
      <c r="A177" s="160" t="s">
        <v>412</v>
      </c>
      <c r="B177" s="268">
        <v>680</v>
      </c>
      <c r="C177" s="269" t="s">
        <v>357</v>
      </c>
      <c r="D177" s="269" t="s">
        <v>244</v>
      </c>
      <c r="E177" s="270" t="s">
        <v>374</v>
      </c>
      <c r="F177" s="269"/>
      <c r="G177" s="271">
        <v>2343.8000000000002</v>
      </c>
      <c r="H177" s="159"/>
      <c r="I177" s="159"/>
    </row>
    <row r="178" spans="1:9" ht="27.6" x14ac:dyDescent="0.25">
      <c r="A178" s="272" t="s">
        <v>386</v>
      </c>
      <c r="B178" s="273">
        <v>680</v>
      </c>
      <c r="C178" s="274" t="s">
        <v>357</v>
      </c>
      <c r="D178" s="274" t="s">
        <v>357</v>
      </c>
      <c r="E178" s="274"/>
      <c r="F178" s="274"/>
      <c r="G178" s="275">
        <f t="shared" ref="G178:I179" si="21">G179</f>
        <v>299.7</v>
      </c>
      <c r="H178" s="275">
        <f t="shared" si="21"/>
        <v>298.8</v>
      </c>
      <c r="I178" s="275">
        <f t="shared" si="21"/>
        <v>310.8</v>
      </c>
    </row>
    <row r="179" spans="1:9" ht="13.8" x14ac:dyDescent="0.25">
      <c r="A179" s="160" t="s">
        <v>238</v>
      </c>
      <c r="B179" s="161">
        <v>680</v>
      </c>
      <c r="C179" s="158" t="s">
        <v>357</v>
      </c>
      <c r="D179" s="158" t="s">
        <v>357</v>
      </c>
      <c r="E179" s="158" t="s">
        <v>239</v>
      </c>
      <c r="F179" s="158"/>
      <c r="G179" s="163">
        <f t="shared" si="21"/>
        <v>299.7</v>
      </c>
      <c r="H179" s="163">
        <f t="shared" si="21"/>
        <v>298.8</v>
      </c>
      <c r="I179" s="163">
        <f t="shared" si="21"/>
        <v>310.8</v>
      </c>
    </row>
    <row r="180" spans="1:9" ht="31.2" x14ac:dyDescent="0.25">
      <c r="A180" s="276" t="s">
        <v>387</v>
      </c>
      <c r="B180" s="161">
        <v>680</v>
      </c>
      <c r="C180" s="158" t="s">
        <v>357</v>
      </c>
      <c r="D180" s="158" t="s">
        <v>357</v>
      </c>
      <c r="E180" s="158" t="s">
        <v>388</v>
      </c>
      <c r="F180" s="158"/>
      <c r="G180" s="163">
        <f>G182</f>
        <v>299.7</v>
      </c>
      <c r="H180" s="163">
        <f>H182</f>
        <v>298.8</v>
      </c>
      <c r="I180" s="163">
        <f>I182</f>
        <v>310.8</v>
      </c>
    </row>
    <row r="181" spans="1:9" ht="13.8" hidden="1" x14ac:dyDescent="0.25">
      <c r="A181" s="160"/>
      <c r="B181" s="161"/>
      <c r="C181" s="158"/>
      <c r="D181" s="158"/>
      <c r="E181" s="158"/>
      <c r="F181" s="158"/>
      <c r="G181" s="163"/>
      <c r="H181" s="163">
        <v>298.8</v>
      </c>
      <c r="I181" s="163">
        <v>310.8</v>
      </c>
    </row>
    <row r="182" spans="1:9" ht="13.8" x14ac:dyDescent="0.25">
      <c r="A182" s="187" t="s">
        <v>267</v>
      </c>
      <c r="B182" s="156">
        <v>680</v>
      </c>
      <c r="C182" s="157" t="s">
        <v>357</v>
      </c>
      <c r="D182" s="157" t="s">
        <v>357</v>
      </c>
      <c r="E182" s="157" t="s">
        <v>388</v>
      </c>
      <c r="F182" s="157" t="s">
        <v>268</v>
      </c>
      <c r="G182" s="159">
        <v>299.7</v>
      </c>
      <c r="H182" s="159">
        <f>H181</f>
        <v>298.8</v>
      </c>
      <c r="I182" s="159">
        <f>I181</f>
        <v>310.8</v>
      </c>
    </row>
    <row r="183" spans="1:9" ht="13.8" x14ac:dyDescent="0.25">
      <c r="A183" s="242" t="s">
        <v>389</v>
      </c>
      <c r="B183" s="243">
        <v>680</v>
      </c>
      <c r="C183" s="244">
        <v>10</v>
      </c>
      <c r="D183" s="244"/>
      <c r="E183" s="244"/>
      <c r="F183" s="244"/>
      <c r="G183" s="245">
        <f>G184+G191+G198</f>
        <v>1720.6000000000001</v>
      </c>
      <c r="H183" s="245">
        <f>H184+H191+H198</f>
        <v>2498.8000000000002</v>
      </c>
      <c r="I183" s="245">
        <f>I184+I191+I198</f>
        <v>2090.8000000000002</v>
      </c>
    </row>
    <row r="184" spans="1:9" ht="13.8" x14ac:dyDescent="0.25">
      <c r="A184" s="277" t="s">
        <v>390</v>
      </c>
      <c r="B184" s="278">
        <v>680</v>
      </c>
      <c r="C184" s="279">
        <v>10</v>
      </c>
      <c r="D184" s="279" t="s">
        <v>229</v>
      </c>
      <c r="E184" s="279"/>
      <c r="F184" s="279"/>
      <c r="G184" s="280">
        <f t="shared" ref="G184:I186" si="22">G185</f>
        <v>1720.6000000000001</v>
      </c>
      <c r="H184" s="280">
        <f t="shared" si="22"/>
        <v>2090.8000000000002</v>
      </c>
      <c r="I184" s="280">
        <f t="shared" si="22"/>
        <v>2090.8000000000002</v>
      </c>
    </row>
    <row r="185" spans="1:9" ht="41.4" x14ac:dyDescent="0.25">
      <c r="A185" s="155" t="s">
        <v>391</v>
      </c>
      <c r="B185" s="161">
        <v>680</v>
      </c>
      <c r="C185" s="158" t="s">
        <v>330</v>
      </c>
      <c r="D185" s="158" t="s">
        <v>229</v>
      </c>
      <c r="E185" s="158" t="s">
        <v>421</v>
      </c>
      <c r="F185" s="158"/>
      <c r="G185" s="163">
        <f t="shared" si="22"/>
        <v>1720.6000000000001</v>
      </c>
      <c r="H185" s="163">
        <f t="shared" si="22"/>
        <v>2090.8000000000002</v>
      </c>
      <c r="I185" s="163">
        <f t="shared" si="22"/>
        <v>2090.8000000000002</v>
      </c>
    </row>
    <row r="186" spans="1:9" ht="40.200000000000003" customHeight="1" x14ac:dyDescent="0.25">
      <c r="A186" s="155" t="s">
        <v>258</v>
      </c>
      <c r="B186" s="156">
        <v>680</v>
      </c>
      <c r="C186" s="157">
        <v>10</v>
      </c>
      <c r="D186" s="157" t="s">
        <v>229</v>
      </c>
      <c r="E186" s="158" t="s">
        <v>421</v>
      </c>
      <c r="F186" s="157"/>
      <c r="G186" s="159">
        <f t="shared" si="22"/>
        <v>1720.6000000000001</v>
      </c>
      <c r="H186" s="159">
        <f t="shared" si="22"/>
        <v>2090.8000000000002</v>
      </c>
      <c r="I186" s="159">
        <f t="shared" si="22"/>
        <v>2090.8000000000002</v>
      </c>
    </row>
    <row r="187" spans="1:9" ht="41.4" x14ac:dyDescent="0.25">
      <c r="A187" s="160" t="s">
        <v>260</v>
      </c>
      <c r="B187" s="156">
        <v>680</v>
      </c>
      <c r="C187" s="157" t="s">
        <v>330</v>
      </c>
      <c r="D187" s="157" t="s">
        <v>229</v>
      </c>
      <c r="E187" s="158" t="s">
        <v>421</v>
      </c>
      <c r="F187" s="157"/>
      <c r="G187" s="159">
        <f>G190</f>
        <v>1720.6000000000001</v>
      </c>
      <c r="H187" s="159">
        <f>H190</f>
        <v>2090.8000000000002</v>
      </c>
      <c r="I187" s="159">
        <f>I190</f>
        <v>2090.8000000000002</v>
      </c>
    </row>
    <row r="188" spans="1:9" ht="27.6" x14ac:dyDescent="0.25">
      <c r="A188" s="155" t="s">
        <v>406</v>
      </c>
      <c r="B188" s="156">
        <v>680</v>
      </c>
      <c r="C188" s="157" t="s">
        <v>330</v>
      </c>
      <c r="D188" s="157" t="s">
        <v>229</v>
      </c>
      <c r="E188" s="158" t="s">
        <v>423</v>
      </c>
      <c r="F188" s="157"/>
      <c r="G188" s="159">
        <v>485.2</v>
      </c>
      <c r="H188" s="159">
        <v>2090.8000000000002</v>
      </c>
      <c r="I188" s="159">
        <v>2090.8000000000002</v>
      </c>
    </row>
    <row r="189" spans="1:9" ht="41.4" x14ac:dyDescent="0.25">
      <c r="A189" s="155" t="s">
        <v>155</v>
      </c>
      <c r="B189" s="156">
        <v>680</v>
      </c>
      <c r="C189" s="157" t="s">
        <v>330</v>
      </c>
      <c r="D189" s="157" t="s">
        <v>229</v>
      </c>
      <c r="E189" s="158" t="s">
        <v>422</v>
      </c>
      <c r="F189" s="157"/>
      <c r="G189" s="159">
        <v>1235.4000000000001</v>
      </c>
      <c r="H189" s="159">
        <v>2090.8000000000002</v>
      </c>
      <c r="I189" s="159">
        <v>2090.8000000000002</v>
      </c>
    </row>
    <row r="190" spans="1:9" ht="13.8" x14ac:dyDescent="0.25">
      <c r="A190" s="160" t="s">
        <v>354</v>
      </c>
      <c r="B190" s="156">
        <v>680</v>
      </c>
      <c r="C190" s="157" t="s">
        <v>330</v>
      </c>
      <c r="D190" s="157" t="s">
        <v>229</v>
      </c>
      <c r="E190" s="158" t="s">
        <v>421</v>
      </c>
      <c r="F190" s="157" t="s">
        <v>355</v>
      </c>
      <c r="G190" s="159">
        <f>G188+G189</f>
        <v>1720.6000000000001</v>
      </c>
      <c r="H190" s="159">
        <f>H188</f>
        <v>2090.8000000000002</v>
      </c>
      <c r="I190" s="159">
        <f>I188</f>
        <v>2090.8000000000002</v>
      </c>
    </row>
    <row r="191" spans="1:9" ht="30.6" hidden="1" customHeight="1" x14ac:dyDescent="0.25">
      <c r="A191" s="259" t="s">
        <v>392</v>
      </c>
      <c r="B191" s="260">
        <v>680</v>
      </c>
      <c r="C191" s="261" t="s">
        <v>330</v>
      </c>
      <c r="D191" s="261" t="s">
        <v>244</v>
      </c>
      <c r="E191" s="261"/>
      <c r="F191" s="261"/>
      <c r="G191" s="262">
        <f>G192+G195</f>
        <v>0</v>
      </c>
      <c r="H191" s="262">
        <f>H192+H195</f>
        <v>408</v>
      </c>
      <c r="I191" s="262">
        <f>I192+I195</f>
        <v>0</v>
      </c>
    </row>
    <row r="192" spans="1:9" ht="24.6" hidden="1" customHeight="1" x14ac:dyDescent="0.25">
      <c r="A192" s="210" t="s">
        <v>334</v>
      </c>
      <c r="B192" s="211">
        <v>680</v>
      </c>
      <c r="C192" s="212" t="s">
        <v>330</v>
      </c>
      <c r="D192" s="212" t="s">
        <v>244</v>
      </c>
      <c r="E192" s="281" t="s">
        <v>393</v>
      </c>
      <c r="F192" s="212"/>
      <c r="G192" s="213">
        <f>G193</f>
        <v>0</v>
      </c>
      <c r="H192" s="213">
        <f>H193</f>
        <v>0</v>
      </c>
      <c r="I192" s="213">
        <f>I193</f>
        <v>0</v>
      </c>
    </row>
    <row r="193" spans="1:9" ht="25.8" hidden="1" customHeight="1" x14ac:dyDescent="0.25">
      <c r="A193" s="160" t="s">
        <v>394</v>
      </c>
      <c r="B193" s="156">
        <v>680</v>
      </c>
      <c r="C193" s="157" t="s">
        <v>330</v>
      </c>
      <c r="D193" s="157" t="s">
        <v>244</v>
      </c>
      <c r="E193" s="202" t="s">
        <v>395</v>
      </c>
      <c r="F193" s="282"/>
      <c r="G193" s="159"/>
      <c r="H193" s="159"/>
      <c r="I193" s="159"/>
    </row>
    <row r="194" spans="1:9" ht="38.4" hidden="1" customHeight="1" x14ac:dyDescent="0.25">
      <c r="A194" s="160" t="s">
        <v>262</v>
      </c>
      <c r="B194" s="156">
        <v>680</v>
      </c>
      <c r="C194" s="157" t="s">
        <v>330</v>
      </c>
      <c r="D194" s="157" t="s">
        <v>244</v>
      </c>
      <c r="E194" s="202" t="s">
        <v>395</v>
      </c>
      <c r="F194" s="283">
        <v>200</v>
      </c>
      <c r="G194" s="159">
        <f>G193</f>
        <v>0</v>
      </c>
      <c r="H194" s="159">
        <f>H193</f>
        <v>0</v>
      </c>
      <c r="I194" s="159">
        <f>I193</f>
        <v>0</v>
      </c>
    </row>
    <row r="195" spans="1:9" ht="38.4" hidden="1" customHeight="1" x14ac:dyDescent="0.25">
      <c r="A195" s="215" t="s">
        <v>305</v>
      </c>
      <c r="B195" s="216">
        <v>680</v>
      </c>
      <c r="C195" s="217" t="s">
        <v>330</v>
      </c>
      <c r="D195" s="217" t="s">
        <v>244</v>
      </c>
      <c r="E195" s="217" t="s">
        <v>306</v>
      </c>
      <c r="F195" s="217"/>
      <c r="G195" s="218">
        <f t="shared" ref="G195:I196" si="23">G196</f>
        <v>0</v>
      </c>
      <c r="H195" s="218">
        <f t="shared" si="23"/>
        <v>408</v>
      </c>
      <c r="I195" s="218">
        <f t="shared" si="23"/>
        <v>0</v>
      </c>
    </row>
    <row r="196" spans="1:9" ht="25.8" hidden="1" customHeight="1" x14ac:dyDescent="0.25">
      <c r="A196" s="284" t="s">
        <v>396</v>
      </c>
      <c r="B196" s="161">
        <v>680</v>
      </c>
      <c r="C196" s="158" t="s">
        <v>330</v>
      </c>
      <c r="D196" s="158" t="s">
        <v>244</v>
      </c>
      <c r="E196" s="158" t="s">
        <v>397</v>
      </c>
      <c r="F196" s="158"/>
      <c r="G196" s="163">
        <f t="shared" si="23"/>
        <v>0</v>
      </c>
      <c r="H196" s="163">
        <f t="shared" si="23"/>
        <v>408</v>
      </c>
      <c r="I196" s="163">
        <f t="shared" si="23"/>
        <v>0</v>
      </c>
    </row>
    <row r="197" spans="1:9" ht="43.8" hidden="1" customHeight="1" x14ac:dyDescent="0.25">
      <c r="A197" s="285" t="s">
        <v>354</v>
      </c>
      <c r="B197" s="161">
        <v>680</v>
      </c>
      <c r="C197" s="158" t="s">
        <v>330</v>
      </c>
      <c r="D197" s="158" t="s">
        <v>244</v>
      </c>
      <c r="E197" s="158" t="s">
        <v>397</v>
      </c>
      <c r="F197" s="158" t="s">
        <v>355</v>
      </c>
      <c r="G197" s="159">
        <v>0</v>
      </c>
      <c r="H197" s="159">
        <v>408</v>
      </c>
      <c r="I197" s="159">
        <v>0</v>
      </c>
    </row>
    <row r="198" spans="1:9" ht="39" hidden="1" customHeight="1" x14ac:dyDescent="0.25">
      <c r="A198" s="272" t="s">
        <v>398</v>
      </c>
      <c r="B198" s="273">
        <v>680</v>
      </c>
      <c r="C198" s="274" t="s">
        <v>330</v>
      </c>
      <c r="D198" s="274" t="s">
        <v>270</v>
      </c>
      <c r="E198" s="274"/>
      <c r="F198" s="274"/>
      <c r="G198" s="275">
        <v>0</v>
      </c>
      <c r="H198" s="275">
        <f>H199</f>
        <v>0</v>
      </c>
      <c r="I198" s="275">
        <f>I199</f>
        <v>0</v>
      </c>
    </row>
    <row r="199" spans="1:9" ht="27" hidden="1" customHeight="1" x14ac:dyDescent="0.25">
      <c r="A199" s="160" t="s">
        <v>238</v>
      </c>
      <c r="B199" s="156">
        <v>680</v>
      </c>
      <c r="C199" s="157" t="s">
        <v>330</v>
      </c>
      <c r="D199" s="157" t="s">
        <v>270</v>
      </c>
      <c r="E199" s="157" t="s">
        <v>239</v>
      </c>
      <c r="F199" s="157"/>
      <c r="G199" s="159">
        <f>G200+G202</f>
        <v>0</v>
      </c>
      <c r="H199" s="159">
        <f>H200+H202</f>
        <v>0</v>
      </c>
      <c r="I199" s="159">
        <f>I200+I202</f>
        <v>0</v>
      </c>
    </row>
    <row r="200" spans="1:9" ht="54" hidden="1" customHeight="1" x14ac:dyDescent="0.25">
      <c r="A200" s="286" t="s">
        <v>119</v>
      </c>
      <c r="B200" s="287">
        <v>680</v>
      </c>
      <c r="C200" s="288" t="s">
        <v>330</v>
      </c>
      <c r="D200" s="288" t="s">
        <v>270</v>
      </c>
      <c r="E200" s="288" t="s">
        <v>399</v>
      </c>
      <c r="F200" s="288"/>
      <c r="G200" s="289">
        <v>0</v>
      </c>
      <c r="H200" s="159"/>
      <c r="I200" s="159"/>
    </row>
    <row r="201" spans="1:9" ht="37.799999999999997" hidden="1" customHeight="1" x14ac:dyDescent="0.25">
      <c r="A201" s="286" t="s">
        <v>262</v>
      </c>
      <c r="B201" s="287">
        <v>680</v>
      </c>
      <c r="C201" s="288" t="s">
        <v>330</v>
      </c>
      <c r="D201" s="288" t="s">
        <v>270</v>
      </c>
      <c r="E201" s="288" t="s">
        <v>399</v>
      </c>
      <c r="F201" s="288" t="s">
        <v>263</v>
      </c>
      <c r="G201" s="289"/>
      <c r="H201" s="159"/>
      <c r="I201" s="159"/>
    </row>
    <row r="202" spans="1:9" ht="45" hidden="1" customHeight="1" x14ac:dyDescent="0.25">
      <c r="A202" s="160" t="s">
        <v>400</v>
      </c>
      <c r="B202" s="156">
        <v>680</v>
      </c>
      <c r="C202" s="157" t="s">
        <v>330</v>
      </c>
      <c r="D202" s="157" t="s">
        <v>270</v>
      </c>
      <c r="E202" s="157" t="s">
        <v>401</v>
      </c>
      <c r="F202" s="157"/>
      <c r="G202" s="290"/>
      <c r="H202" s="290"/>
      <c r="I202" s="290"/>
    </row>
    <row r="203" spans="1:9" ht="48.6" hidden="1" customHeight="1" x14ac:dyDescent="0.25">
      <c r="A203" s="160" t="s">
        <v>262</v>
      </c>
      <c r="B203" s="156">
        <v>680</v>
      </c>
      <c r="C203" s="157" t="s">
        <v>330</v>
      </c>
      <c r="D203" s="157" t="s">
        <v>270</v>
      </c>
      <c r="E203" s="157" t="s">
        <v>401</v>
      </c>
      <c r="F203" s="157" t="s">
        <v>263</v>
      </c>
      <c r="G203" s="290">
        <v>0</v>
      </c>
      <c r="H203" s="290">
        <f>H202</f>
        <v>0</v>
      </c>
      <c r="I203" s="290">
        <f>I202</f>
        <v>0</v>
      </c>
    </row>
  </sheetData>
  <mergeCells count="2">
    <mergeCell ref="A7:I7"/>
    <mergeCell ref="A8:I8"/>
  </mergeCells>
  <pageMargins left="0.7" right="0.7" top="0.75" bottom="0.75" header="0.511811023622047" footer="0.511811023622047"/>
  <pageSetup paperSize="9" scale="76" fitToHeight="5" orientation="portrait" horizontalDpi="300" verticalDpi="300" r:id="rId1"/>
  <rowBreaks count="3" manualBreakCount="3">
    <brk id="112" max="16383" man="1"/>
    <brk id="138" max="16383" man="1"/>
    <brk id="160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76"/>
  <sheetViews>
    <sheetView view="pageBreakPreview" topLeftCell="A17" zoomScaleNormal="100" zoomScaleSheetLayoutView="100" zoomScalePageLayoutView="80" workbookViewId="0">
      <selection activeCell="C82" sqref="C82"/>
    </sheetView>
  </sheetViews>
  <sheetFormatPr defaultColWidth="8.6640625" defaultRowHeight="13.2" x14ac:dyDescent="0.25"/>
  <cols>
    <col min="1" max="1" width="65.44140625" style="130" customWidth="1"/>
    <col min="2" max="3" width="6" style="131" customWidth="1"/>
    <col min="4" max="4" width="19.44140625" style="132" customWidth="1"/>
    <col min="5" max="5" width="13.109375" style="72" hidden="1" customWidth="1"/>
    <col min="7" max="7" width="11.88671875" customWidth="1"/>
  </cols>
  <sheetData>
    <row r="1" spans="1:9" ht="13.8" x14ac:dyDescent="0.25">
      <c r="A1" s="133"/>
      <c r="B1" s="134"/>
      <c r="C1" s="134"/>
      <c r="D1" s="135"/>
    </row>
    <row r="2" spans="1:9" ht="13.8" x14ac:dyDescent="0.25">
      <c r="A2" s="133"/>
      <c r="B2" s="134"/>
      <c r="C2" s="134"/>
      <c r="D2" s="7" t="s">
        <v>402</v>
      </c>
    </row>
    <row r="3" spans="1:9" ht="13.8" x14ac:dyDescent="0.25">
      <c r="A3" s="133"/>
      <c r="B3" s="134"/>
      <c r="C3" s="134"/>
      <c r="D3" s="7" t="s">
        <v>1</v>
      </c>
    </row>
    <row r="4" spans="1:9" ht="13.8" x14ac:dyDescent="0.25">
      <c r="A4" s="133"/>
      <c r="B4" s="134"/>
      <c r="C4" s="134"/>
      <c r="D4" s="7" t="s">
        <v>2</v>
      </c>
    </row>
    <row r="5" spans="1:9" ht="13.8" x14ac:dyDescent="0.25">
      <c r="A5" s="133"/>
      <c r="B5" s="134"/>
      <c r="C5" s="134"/>
      <c r="D5" s="7" t="s">
        <v>431</v>
      </c>
    </row>
    <row r="6" spans="1:9" ht="13.8" x14ac:dyDescent="0.25">
      <c r="A6" s="133"/>
      <c r="B6" s="134"/>
      <c r="C6" s="134"/>
      <c r="D6" s="7" t="s">
        <v>3</v>
      </c>
    </row>
    <row r="7" spans="1:9" ht="15.6" x14ac:dyDescent="0.25">
      <c r="A7" s="323" t="s">
        <v>218</v>
      </c>
      <c r="B7" s="323"/>
      <c r="C7" s="323"/>
      <c r="D7" s="323"/>
      <c r="E7" s="323"/>
    </row>
    <row r="8" spans="1:9" ht="66.75" customHeight="1" x14ac:dyDescent="0.25">
      <c r="A8" s="324" t="s">
        <v>403</v>
      </c>
      <c r="B8" s="324"/>
      <c r="C8" s="324"/>
      <c r="D8" s="324"/>
      <c r="E8" s="324"/>
    </row>
    <row r="9" spans="1:9" ht="13.8" x14ac:dyDescent="0.25">
      <c r="A9" s="136"/>
      <c r="B9" s="138"/>
      <c r="C9" s="138"/>
      <c r="D9" s="139"/>
      <c r="E9" s="139" t="s">
        <v>6</v>
      </c>
    </row>
    <row r="10" spans="1:9" ht="41.4" x14ac:dyDescent="0.25">
      <c r="A10" s="140" t="s">
        <v>8</v>
      </c>
      <c r="B10" s="141" t="s">
        <v>221</v>
      </c>
      <c r="C10" s="141" t="s">
        <v>222</v>
      </c>
      <c r="D10" s="142" t="s">
        <v>404</v>
      </c>
      <c r="E10" s="142" t="s">
        <v>192</v>
      </c>
    </row>
    <row r="11" spans="1:9" ht="13.8" x14ac:dyDescent="0.25">
      <c r="A11" s="291" t="s">
        <v>226</v>
      </c>
      <c r="B11" s="292"/>
      <c r="C11" s="292"/>
      <c r="D11" s="293">
        <v>66973.5</v>
      </c>
      <c r="E11" s="145" t="e">
        <f>#REF!</f>
        <v>#REF!</v>
      </c>
      <c r="F11" s="72"/>
      <c r="I11" s="72"/>
    </row>
    <row r="12" spans="1:9" ht="13.8" x14ac:dyDescent="0.25">
      <c r="A12" s="291" t="s">
        <v>228</v>
      </c>
      <c r="B12" s="250" t="s">
        <v>229</v>
      </c>
      <c r="C12" s="250"/>
      <c r="D12" s="293">
        <v>20701.2</v>
      </c>
      <c r="E12" s="150" t="e">
        <f>E13+#REF!+E17+E18+#REF!+E19+E20</f>
        <v>#REF!</v>
      </c>
      <c r="F12" s="72"/>
    </row>
    <row r="13" spans="1:9" ht="30.6" customHeight="1" x14ac:dyDescent="0.25">
      <c r="A13" s="291" t="s">
        <v>230</v>
      </c>
      <c r="B13" s="250" t="s">
        <v>229</v>
      </c>
      <c r="C13" s="250" t="s">
        <v>231</v>
      </c>
      <c r="D13" s="293">
        <v>3399.7</v>
      </c>
      <c r="E13" s="154" t="e">
        <f>#REF!</f>
        <v>#REF!</v>
      </c>
      <c r="F13" s="72"/>
    </row>
    <row r="14" spans="1:9" ht="26.4" customHeight="1" x14ac:dyDescent="0.25">
      <c r="A14" s="155" t="s">
        <v>251</v>
      </c>
      <c r="B14" s="158" t="s">
        <v>229</v>
      </c>
      <c r="C14" s="158" t="s">
        <v>244</v>
      </c>
      <c r="D14" s="163">
        <v>168</v>
      </c>
      <c r="E14" s="159">
        <f>E15</f>
        <v>0</v>
      </c>
    </row>
    <row r="15" spans="1:9" ht="4.8" hidden="1" customHeight="1" x14ac:dyDescent="0.25">
      <c r="A15" s="155" t="s">
        <v>249</v>
      </c>
      <c r="B15" s="158" t="s">
        <v>229</v>
      </c>
      <c r="C15" s="158" t="s">
        <v>244</v>
      </c>
      <c r="D15" s="163">
        <f>D16</f>
        <v>0</v>
      </c>
      <c r="E15" s="159">
        <f>E16</f>
        <v>0</v>
      </c>
    </row>
    <row r="16" spans="1:9" ht="21.6" hidden="1" customHeight="1" x14ac:dyDescent="0.25">
      <c r="A16" s="155" t="s">
        <v>236</v>
      </c>
      <c r="B16" s="158" t="s">
        <v>229</v>
      </c>
      <c r="C16" s="158" t="s">
        <v>244</v>
      </c>
      <c r="D16" s="163">
        <f>24.9-24.9</f>
        <v>0</v>
      </c>
      <c r="E16" s="159">
        <f>24.9-24.9</f>
        <v>0</v>
      </c>
    </row>
    <row r="17" spans="1:5" ht="41.4" x14ac:dyDescent="0.25">
      <c r="A17" s="291" t="s">
        <v>254</v>
      </c>
      <c r="B17" s="250" t="s">
        <v>229</v>
      </c>
      <c r="C17" s="250" t="s">
        <v>255</v>
      </c>
      <c r="D17" s="293">
        <v>15728.3</v>
      </c>
      <c r="E17" s="173" t="e">
        <f>#REF!+#REF!</f>
        <v>#REF!</v>
      </c>
    </row>
    <row r="18" spans="1:5" ht="41.25" customHeight="1" x14ac:dyDescent="0.25">
      <c r="A18" s="291" t="s">
        <v>269</v>
      </c>
      <c r="B18" s="250" t="s">
        <v>229</v>
      </c>
      <c r="C18" s="250" t="s">
        <v>270</v>
      </c>
      <c r="D18" s="293">
        <v>560.9</v>
      </c>
      <c r="E18" s="186" t="e">
        <f>#REF!</f>
        <v>#REF!</v>
      </c>
    </row>
    <row r="19" spans="1:5" ht="13.8" x14ac:dyDescent="0.25">
      <c r="A19" s="291" t="s">
        <v>278</v>
      </c>
      <c r="B19" s="250" t="s">
        <v>229</v>
      </c>
      <c r="C19" s="250" t="s">
        <v>279</v>
      </c>
      <c r="D19" s="293">
        <v>20</v>
      </c>
      <c r="E19" s="173" t="e">
        <f>#REF!</f>
        <v>#REF!</v>
      </c>
    </row>
    <row r="20" spans="1:5" ht="13.8" x14ac:dyDescent="0.25">
      <c r="A20" s="291" t="s">
        <v>283</v>
      </c>
      <c r="B20" s="250" t="s">
        <v>229</v>
      </c>
      <c r="C20" s="250" t="s">
        <v>284</v>
      </c>
      <c r="D20" s="293">
        <v>924.4</v>
      </c>
      <c r="E20" s="209" t="e">
        <f>#REF!+#REF!+#REF!+#REF!+#REF!</f>
        <v>#REF!</v>
      </c>
    </row>
    <row r="21" spans="1:5" ht="27.6" hidden="1" x14ac:dyDescent="0.25">
      <c r="A21" s="155" t="s">
        <v>312</v>
      </c>
      <c r="B21" s="158" t="s">
        <v>229</v>
      </c>
      <c r="C21" s="158" t="s">
        <v>284</v>
      </c>
      <c r="D21" s="163">
        <f>D22</f>
        <v>0</v>
      </c>
      <c r="E21" s="218">
        <f>E22</f>
        <v>0</v>
      </c>
    </row>
    <row r="22" spans="1:5" ht="27.6" hidden="1" x14ac:dyDescent="0.25">
      <c r="A22" s="155" t="s">
        <v>262</v>
      </c>
      <c r="B22" s="158" t="s">
        <v>229</v>
      </c>
      <c r="C22" s="158" t="s">
        <v>284</v>
      </c>
      <c r="D22" s="163">
        <v>0</v>
      </c>
      <c r="E22" s="163">
        <v>0</v>
      </c>
    </row>
    <row r="23" spans="1:5" ht="13.8" hidden="1" x14ac:dyDescent="0.25">
      <c r="A23" s="155" t="s">
        <v>314</v>
      </c>
      <c r="B23" s="158" t="s">
        <v>229</v>
      </c>
      <c r="C23" s="158" t="s">
        <v>284</v>
      </c>
      <c r="D23" s="163">
        <f>D24</f>
        <v>0</v>
      </c>
      <c r="E23" s="239">
        <f>E24</f>
        <v>0</v>
      </c>
    </row>
    <row r="24" spans="1:5" ht="27.6" hidden="1" x14ac:dyDescent="0.25">
      <c r="A24" s="155" t="s">
        <v>262</v>
      </c>
      <c r="B24" s="158" t="s">
        <v>229</v>
      </c>
      <c r="C24" s="158" t="s">
        <v>284</v>
      </c>
      <c r="D24" s="163">
        <v>0</v>
      </c>
      <c r="E24" s="241">
        <v>0</v>
      </c>
    </row>
    <row r="25" spans="1:5" ht="16.8" customHeight="1" x14ac:dyDescent="0.25">
      <c r="A25" s="291" t="s">
        <v>316</v>
      </c>
      <c r="B25" s="250" t="s">
        <v>231</v>
      </c>
      <c r="C25" s="250"/>
      <c r="D25" s="293">
        <v>216.2</v>
      </c>
      <c r="E25" s="191" t="e">
        <f>#REF!</f>
        <v>#REF!</v>
      </c>
    </row>
    <row r="26" spans="1:5" ht="4.2" hidden="1" customHeight="1" x14ac:dyDescent="0.25">
      <c r="A26" s="155" t="s">
        <v>262</v>
      </c>
      <c r="B26" s="158" t="s">
        <v>231</v>
      </c>
      <c r="C26" s="158" t="s">
        <v>244</v>
      </c>
      <c r="D26" s="163"/>
      <c r="E26" s="159"/>
    </row>
    <row r="27" spans="1:5" ht="27.6" x14ac:dyDescent="0.25">
      <c r="A27" s="291" t="s">
        <v>320</v>
      </c>
      <c r="B27" s="250" t="s">
        <v>244</v>
      </c>
      <c r="C27" s="250"/>
      <c r="D27" s="293">
        <v>186.4</v>
      </c>
      <c r="E27" s="245" t="e">
        <f>E28+E34+E38</f>
        <v>#REF!</v>
      </c>
    </row>
    <row r="28" spans="1:5" ht="27.6" hidden="1" x14ac:dyDescent="0.25">
      <c r="A28" s="291" t="s">
        <v>321</v>
      </c>
      <c r="B28" s="250" t="s">
        <v>244</v>
      </c>
      <c r="C28" s="250" t="s">
        <v>322</v>
      </c>
      <c r="D28" s="293">
        <f>D29</f>
        <v>0</v>
      </c>
      <c r="E28" s="249">
        <f>E29</f>
        <v>0</v>
      </c>
    </row>
    <row r="29" spans="1:5" ht="27.6" hidden="1" x14ac:dyDescent="0.25">
      <c r="A29" s="155" t="s">
        <v>323</v>
      </c>
      <c r="B29" s="158" t="s">
        <v>244</v>
      </c>
      <c r="C29" s="158" t="s">
        <v>322</v>
      </c>
      <c r="D29" s="163">
        <f>D30</f>
        <v>0</v>
      </c>
      <c r="E29" s="163">
        <f>E30</f>
        <v>0</v>
      </c>
    </row>
    <row r="30" spans="1:5" ht="41.4" hidden="1" x14ac:dyDescent="0.25">
      <c r="A30" s="155" t="s">
        <v>325</v>
      </c>
      <c r="B30" s="158" t="s">
        <v>244</v>
      </c>
      <c r="C30" s="158" t="s">
        <v>322</v>
      </c>
      <c r="D30" s="163">
        <f>D33</f>
        <v>0</v>
      </c>
      <c r="E30" s="163">
        <f>E33</f>
        <v>0</v>
      </c>
    </row>
    <row r="31" spans="1:5" ht="27.6" hidden="1" x14ac:dyDescent="0.25">
      <c r="A31" s="155" t="s">
        <v>327</v>
      </c>
      <c r="B31" s="158" t="s">
        <v>244</v>
      </c>
      <c r="C31" s="158" t="s">
        <v>322</v>
      </c>
      <c r="D31" s="163">
        <v>0</v>
      </c>
      <c r="E31" s="163">
        <v>0</v>
      </c>
    </row>
    <row r="32" spans="1:5" ht="27.6" hidden="1" x14ac:dyDescent="0.25">
      <c r="A32" s="155" t="s">
        <v>328</v>
      </c>
      <c r="B32" s="158" t="s">
        <v>244</v>
      </c>
      <c r="C32" s="158" t="s">
        <v>322</v>
      </c>
      <c r="D32" s="163">
        <v>0</v>
      </c>
      <c r="E32" s="163">
        <v>0</v>
      </c>
    </row>
    <row r="33" spans="1:5" ht="27.6" hidden="1" x14ac:dyDescent="0.25">
      <c r="A33" s="155" t="s">
        <v>262</v>
      </c>
      <c r="B33" s="158" t="s">
        <v>244</v>
      </c>
      <c r="C33" s="158" t="s">
        <v>322</v>
      </c>
      <c r="D33" s="163">
        <f>D31+D32</f>
        <v>0</v>
      </c>
      <c r="E33" s="163">
        <f>E31+E32</f>
        <v>0</v>
      </c>
    </row>
    <row r="34" spans="1:5" ht="27.6" x14ac:dyDescent="0.25">
      <c r="A34" s="291" t="s">
        <v>329</v>
      </c>
      <c r="B34" s="250" t="s">
        <v>244</v>
      </c>
      <c r="C34" s="250" t="s">
        <v>330</v>
      </c>
      <c r="D34" s="293">
        <v>149.80000000000001</v>
      </c>
      <c r="E34" s="191" t="e">
        <f>#REF!+E35</f>
        <v>#REF!</v>
      </c>
    </row>
    <row r="35" spans="1:5" ht="13.8" hidden="1" x14ac:dyDescent="0.25">
      <c r="A35" s="291" t="s">
        <v>334</v>
      </c>
      <c r="B35" s="250" t="s">
        <v>244</v>
      </c>
      <c r="C35" s="250" t="s">
        <v>330</v>
      </c>
      <c r="D35" s="293">
        <f>D36</f>
        <v>0</v>
      </c>
      <c r="E35" s="142">
        <f>E36</f>
        <v>0</v>
      </c>
    </row>
    <row r="36" spans="1:5" ht="27.6" hidden="1" x14ac:dyDescent="0.25">
      <c r="A36" s="155" t="s">
        <v>335</v>
      </c>
      <c r="B36" s="158" t="s">
        <v>244</v>
      </c>
      <c r="C36" s="158" t="s">
        <v>330</v>
      </c>
      <c r="D36" s="163"/>
      <c r="E36" s="159"/>
    </row>
    <row r="37" spans="1:5" ht="27.6" hidden="1" x14ac:dyDescent="0.25">
      <c r="A37" s="155" t="s">
        <v>262</v>
      </c>
      <c r="B37" s="158" t="s">
        <v>244</v>
      </c>
      <c r="C37" s="158" t="s">
        <v>330</v>
      </c>
      <c r="D37" s="163">
        <f>D36</f>
        <v>0</v>
      </c>
      <c r="E37" s="159">
        <f>E36</f>
        <v>0</v>
      </c>
    </row>
    <row r="38" spans="1:5" ht="27.6" x14ac:dyDescent="0.25">
      <c r="A38" s="291" t="s">
        <v>337</v>
      </c>
      <c r="B38" s="250" t="s">
        <v>244</v>
      </c>
      <c r="C38" s="250" t="s">
        <v>338</v>
      </c>
      <c r="D38" s="293">
        <v>36.6</v>
      </c>
      <c r="E38" s="256" t="e">
        <f>#REF!</f>
        <v>#REF!</v>
      </c>
    </row>
    <row r="39" spans="1:5" ht="16.8" customHeight="1" x14ac:dyDescent="0.25">
      <c r="A39" s="291" t="s">
        <v>340</v>
      </c>
      <c r="B39" s="250" t="s">
        <v>255</v>
      </c>
      <c r="C39" s="250"/>
      <c r="D39" s="293">
        <v>10041.700000000001</v>
      </c>
      <c r="E39" s="168" t="e">
        <f>E40+E41+E42</f>
        <v>#REF!</v>
      </c>
    </row>
    <row r="40" spans="1:5" ht="13.8" x14ac:dyDescent="0.25">
      <c r="A40" s="291" t="s">
        <v>341</v>
      </c>
      <c r="B40" s="250" t="s">
        <v>255</v>
      </c>
      <c r="C40" s="250" t="s">
        <v>342</v>
      </c>
      <c r="D40" s="293">
        <v>317.60000000000002</v>
      </c>
      <c r="E40" s="249" t="e">
        <f>#REF!</f>
        <v>#REF!</v>
      </c>
    </row>
    <row r="41" spans="1:5" ht="13.8" x14ac:dyDescent="0.25">
      <c r="A41" s="291" t="s">
        <v>345</v>
      </c>
      <c r="B41" s="250" t="s">
        <v>255</v>
      </c>
      <c r="C41" s="250" t="s">
        <v>322</v>
      </c>
      <c r="D41" s="293">
        <v>9724.1</v>
      </c>
      <c r="E41" s="262" t="e">
        <f>#REF!+#REF!</f>
        <v>#REF!</v>
      </c>
    </row>
    <row r="42" spans="1:5" ht="13.8" hidden="1" x14ac:dyDescent="0.25">
      <c r="A42" s="291" t="s">
        <v>350</v>
      </c>
      <c r="B42" s="250" t="s">
        <v>255</v>
      </c>
      <c r="C42" s="250" t="s">
        <v>351</v>
      </c>
      <c r="D42" s="293">
        <f>D43</f>
        <v>0</v>
      </c>
      <c r="E42" s="142">
        <f>E43</f>
        <v>0</v>
      </c>
    </row>
    <row r="43" spans="1:5" ht="41.4" hidden="1" x14ac:dyDescent="0.25">
      <c r="A43" s="155" t="s">
        <v>352</v>
      </c>
      <c r="B43" s="158" t="s">
        <v>255</v>
      </c>
      <c r="C43" s="158" t="s">
        <v>351</v>
      </c>
      <c r="D43" s="163">
        <f>D44</f>
        <v>0</v>
      </c>
      <c r="E43" s="159">
        <f>E44</f>
        <v>0</v>
      </c>
    </row>
    <row r="44" spans="1:5" ht="41.4" hidden="1" x14ac:dyDescent="0.25">
      <c r="A44" s="155" t="s">
        <v>353</v>
      </c>
      <c r="B44" s="158" t="s">
        <v>255</v>
      </c>
      <c r="C44" s="158" t="s">
        <v>351</v>
      </c>
      <c r="D44" s="163">
        <v>0</v>
      </c>
      <c r="E44" s="159">
        <v>0</v>
      </c>
    </row>
    <row r="45" spans="1:5" ht="13.8" hidden="1" x14ac:dyDescent="0.25">
      <c r="A45" s="155" t="s">
        <v>354</v>
      </c>
      <c r="B45" s="158" t="s">
        <v>255</v>
      </c>
      <c r="C45" s="158" t="s">
        <v>351</v>
      </c>
      <c r="D45" s="163">
        <f>D44</f>
        <v>0</v>
      </c>
      <c r="E45" s="159">
        <f>E44</f>
        <v>0</v>
      </c>
    </row>
    <row r="46" spans="1:5" ht="19.2" customHeight="1" x14ac:dyDescent="0.25">
      <c r="A46" s="291" t="s">
        <v>356</v>
      </c>
      <c r="B46" s="250" t="s">
        <v>357</v>
      </c>
      <c r="C46" s="250"/>
      <c r="D46" s="293">
        <v>34107.4</v>
      </c>
      <c r="E46" s="245" t="e">
        <f>E47+E62+E63+E64</f>
        <v>#REF!</v>
      </c>
    </row>
    <row r="47" spans="1:5" ht="13.8" hidden="1" x14ac:dyDescent="0.25">
      <c r="A47" s="291" t="s">
        <v>358</v>
      </c>
      <c r="B47" s="250" t="s">
        <v>357</v>
      </c>
      <c r="C47" s="250" t="s">
        <v>229</v>
      </c>
      <c r="D47" s="293">
        <f>D48</f>
        <v>0</v>
      </c>
      <c r="E47" s="249">
        <f>E48</f>
        <v>0</v>
      </c>
    </row>
    <row r="48" spans="1:5" ht="55.2" hidden="1" x14ac:dyDescent="0.25">
      <c r="A48" s="155" t="s">
        <v>359</v>
      </c>
      <c r="B48" s="158" t="s">
        <v>357</v>
      </c>
      <c r="C48" s="158" t="s">
        <v>229</v>
      </c>
      <c r="D48" s="163">
        <f>D49</f>
        <v>0</v>
      </c>
      <c r="E48" s="163">
        <f>E49</f>
        <v>0</v>
      </c>
    </row>
    <row r="49" spans="1:5" ht="55.2" hidden="1" x14ac:dyDescent="0.25">
      <c r="A49" s="155" t="s">
        <v>361</v>
      </c>
      <c r="B49" s="158" t="s">
        <v>357</v>
      </c>
      <c r="C49" s="158" t="s">
        <v>229</v>
      </c>
      <c r="D49" s="163">
        <f>D57+D59</f>
        <v>0</v>
      </c>
      <c r="E49" s="163">
        <f>E57+E59</f>
        <v>0</v>
      </c>
    </row>
    <row r="50" spans="1:5" ht="41.4" hidden="1" x14ac:dyDescent="0.25">
      <c r="A50" s="155" t="s">
        <v>363</v>
      </c>
      <c r="B50" s="158" t="s">
        <v>357</v>
      </c>
      <c r="C50" s="158" t="s">
        <v>229</v>
      </c>
      <c r="D50" s="163">
        <v>0</v>
      </c>
      <c r="E50" s="163">
        <v>0</v>
      </c>
    </row>
    <row r="51" spans="1:5" ht="27.6" hidden="1" x14ac:dyDescent="0.25">
      <c r="A51" s="155" t="s">
        <v>176</v>
      </c>
      <c r="B51" s="158" t="s">
        <v>357</v>
      </c>
      <c r="C51" s="158" t="s">
        <v>229</v>
      </c>
      <c r="D51" s="163">
        <v>0</v>
      </c>
      <c r="E51" s="163">
        <v>0</v>
      </c>
    </row>
    <row r="52" spans="1:5" ht="27.6" hidden="1" x14ac:dyDescent="0.25">
      <c r="A52" s="155" t="s">
        <v>177</v>
      </c>
      <c r="B52" s="158" t="s">
        <v>357</v>
      </c>
      <c r="C52" s="158" t="s">
        <v>229</v>
      </c>
      <c r="D52" s="163">
        <v>0</v>
      </c>
      <c r="E52" s="163">
        <v>0</v>
      </c>
    </row>
    <row r="53" spans="1:5" ht="27.6" hidden="1" x14ac:dyDescent="0.25">
      <c r="A53" s="155" t="s">
        <v>178</v>
      </c>
      <c r="B53" s="158" t="s">
        <v>357</v>
      </c>
      <c r="C53" s="158" t="s">
        <v>229</v>
      </c>
      <c r="D53" s="163">
        <v>0</v>
      </c>
      <c r="E53" s="163">
        <v>0</v>
      </c>
    </row>
    <row r="54" spans="1:5" ht="27.6" hidden="1" x14ac:dyDescent="0.25">
      <c r="A54" s="155" t="s">
        <v>364</v>
      </c>
      <c r="B54" s="158" t="s">
        <v>357</v>
      </c>
      <c r="C54" s="158" t="s">
        <v>229</v>
      </c>
      <c r="D54" s="163">
        <v>0</v>
      </c>
      <c r="E54" s="163">
        <v>0</v>
      </c>
    </row>
    <row r="55" spans="1:5" ht="27.6" hidden="1" x14ac:dyDescent="0.25">
      <c r="A55" s="155" t="s">
        <v>181</v>
      </c>
      <c r="B55" s="158" t="s">
        <v>357</v>
      </c>
      <c r="C55" s="158" t="s">
        <v>229</v>
      </c>
      <c r="D55" s="163">
        <v>0</v>
      </c>
      <c r="E55" s="163">
        <v>0</v>
      </c>
    </row>
    <row r="56" spans="1:5" ht="27.6" hidden="1" x14ac:dyDescent="0.25">
      <c r="A56" s="155" t="s">
        <v>182</v>
      </c>
      <c r="B56" s="158" t="s">
        <v>357</v>
      </c>
      <c r="C56" s="158" t="s">
        <v>229</v>
      </c>
      <c r="D56" s="163">
        <v>0</v>
      </c>
      <c r="E56" s="163">
        <v>0</v>
      </c>
    </row>
    <row r="57" spans="1:5" ht="27.6" hidden="1" x14ac:dyDescent="0.25">
      <c r="A57" s="155" t="s">
        <v>262</v>
      </c>
      <c r="B57" s="158" t="s">
        <v>357</v>
      </c>
      <c r="C57" s="158" t="s">
        <v>229</v>
      </c>
      <c r="D57" s="163">
        <f>D53+D52+D51+D50+D54+D55+D56</f>
        <v>0</v>
      </c>
      <c r="E57" s="163">
        <f>E53+E52+E51+E50+E54+E55+E56</f>
        <v>0</v>
      </c>
    </row>
    <row r="58" spans="1:5" ht="13.8" hidden="1" x14ac:dyDescent="0.25">
      <c r="A58" s="155" t="s">
        <v>365</v>
      </c>
      <c r="B58" s="158" t="s">
        <v>357</v>
      </c>
      <c r="C58" s="158" t="s">
        <v>229</v>
      </c>
      <c r="D58" s="163">
        <v>0</v>
      </c>
      <c r="E58" s="163">
        <v>0</v>
      </c>
    </row>
    <row r="59" spans="1:5" ht="27.6" hidden="1" x14ac:dyDescent="0.25">
      <c r="A59" s="155" t="s">
        <v>366</v>
      </c>
      <c r="B59" s="158" t="s">
        <v>357</v>
      </c>
      <c r="C59" s="158" t="s">
        <v>229</v>
      </c>
      <c r="D59" s="163">
        <f>D58</f>
        <v>0</v>
      </c>
      <c r="E59" s="163">
        <f>E58</f>
        <v>0</v>
      </c>
    </row>
    <row r="60" spans="1:5" ht="13.8" hidden="1" x14ac:dyDescent="0.25">
      <c r="A60" s="155" t="s">
        <v>368</v>
      </c>
      <c r="B60" s="158" t="s">
        <v>357</v>
      </c>
      <c r="C60" s="158" t="s">
        <v>229</v>
      </c>
      <c r="D60" s="163">
        <v>0</v>
      </c>
      <c r="E60" s="163">
        <v>0</v>
      </c>
    </row>
    <row r="61" spans="1:5" ht="27.6" hidden="1" x14ac:dyDescent="0.25">
      <c r="A61" s="155" t="s">
        <v>262</v>
      </c>
      <c r="B61" s="158" t="s">
        <v>357</v>
      </c>
      <c r="C61" s="158" t="s">
        <v>229</v>
      </c>
      <c r="D61" s="163">
        <v>0</v>
      </c>
      <c r="E61" s="163">
        <v>0</v>
      </c>
    </row>
    <row r="62" spans="1:5" ht="13.8" x14ac:dyDescent="0.25">
      <c r="A62" s="291" t="s">
        <v>370</v>
      </c>
      <c r="B62" s="250" t="s">
        <v>357</v>
      </c>
      <c r="C62" s="250" t="s">
        <v>231</v>
      </c>
      <c r="D62" s="293">
        <v>18893.400000000001</v>
      </c>
      <c r="E62" s="142" t="e">
        <f>#REF!+#REF!</f>
        <v>#REF!</v>
      </c>
    </row>
    <row r="63" spans="1:5" ht="13.8" x14ac:dyDescent="0.25">
      <c r="A63" s="291" t="s">
        <v>380</v>
      </c>
      <c r="B63" s="250" t="s">
        <v>357</v>
      </c>
      <c r="C63" s="250" t="s">
        <v>244</v>
      </c>
      <c r="D63" s="293">
        <v>7215.4</v>
      </c>
      <c r="E63" s="145" t="e">
        <f>#REF!+#REF!</f>
        <v>#REF!</v>
      </c>
    </row>
    <row r="64" spans="1:5" ht="13.8" x14ac:dyDescent="0.25">
      <c r="A64" s="291" t="s">
        <v>386</v>
      </c>
      <c r="B64" s="250" t="s">
        <v>357</v>
      </c>
      <c r="C64" s="250" t="s">
        <v>357</v>
      </c>
      <c r="D64" s="293">
        <v>299.7</v>
      </c>
      <c r="E64" s="275" t="e">
        <f>#REF!</f>
        <v>#REF!</v>
      </c>
    </row>
    <row r="65" spans="1:5" ht="16.8" customHeight="1" x14ac:dyDescent="0.25">
      <c r="A65" s="291" t="s">
        <v>389</v>
      </c>
      <c r="B65" s="250">
        <v>10</v>
      </c>
      <c r="C65" s="250"/>
      <c r="D65" s="293">
        <v>1720.6</v>
      </c>
      <c r="E65" s="245" t="e">
        <f>E66+E67+E71</f>
        <v>#REF!</v>
      </c>
    </row>
    <row r="66" spans="1:5" ht="16.2" customHeight="1" x14ac:dyDescent="0.25">
      <c r="A66" s="291" t="s">
        <v>390</v>
      </c>
      <c r="B66" s="250">
        <v>10</v>
      </c>
      <c r="C66" s="250" t="s">
        <v>229</v>
      </c>
      <c r="D66" s="293">
        <v>1720.6</v>
      </c>
      <c r="E66" s="280" t="e">
        <f>#REF!</f>
        <v>#REF!</v>
      </c>
    </row>
    <row r="67" spans="1:5" ht="24" hidden="1" customHeight="1" x14ac:dyDescent="0.25">
      <c r="A67" s="291" t="s">
        <v>392</v>
      </c>
      <c r="B67" s="250" t="s">
        <v>330</v>
      </c>
      <c r="C67" s="250" t="s">
        <v>244</v>
      </c>
      <c r="D67" s="293"/>
      <c r="E67" s="262" t="e">
        <f>E68+#REF!</f>
        <v>#REF!</v>
      </c>
    </row>
    <row r="68" spans="1:5" ht="13.8" hidden="1" x14ac:dyDescent="0.25">
      <c r="A68" s="210" t="s">
        <v>334</v>
      </c>
      <c r="B68" s="212" t="s">
        <v>330</v>
      </c>
      <c r="C68" s="212" t="s">
        <v>244</v>
      </c>
      <c r="D68" s="213">
        <f>D69</f>
        <v>0</v>
      </c>
      <c r="E68" s="213">
        <f>E69</f>
        <v>0</v>
      </c>
    </row>
    <row r="69" spans="1:5" ht="13.8" hidden="1" x14ac:dyDescent="0.25">
      <c r="A69" s="160" t="s">
        <v>394</v>
      </c>
      <c r="B69" s="157" t="s">
        <v>330</v>
      </c>
      <c r="C69" s="157" t="s">
        <v>244</v>
      </c>
      <c r="D69" s="159"/>
      <c r="E69" s="159"/>
    </row>
    <row r="70" spans="1:5" ht="27.6" hidden="1" x14ac:dyDescent="0.25">
      <c r="A70" s="160" t="s">
        <v>262</v>
      </c>
      <c r="B70" s="157" t="s">
        <v>330</v>
      </c>
      <c r="C70" s="157" t="s">
        <v>244</v>
      </c>
      <c r="D70" s="159">
        <f>D69</f>
        <v>0</v>
      </c>
      <c r="E70" s="159">
        <f>E69</f>
        <v>0</v>
      </c>
    </row>
    <row r="71" spans="1:5" ht="13.8" hidden="1" x14ac:dyDescent="0.25">
      <c r="A71" s="272" t="s">
        <v>398</v>
      </c>
      <c r="B71" s="274" t="s">
        <v>330</v>
      </c>
      <c r="C71" s="274" t="s">
        <v>270</v>
      </c>
      <c r="D71" s="275">
        <v>0</v>
      </c>
      <c r="E71" s="275">
        <f>E72</f>
        <v>0</v>
      </c>
    </row>
    <row r="72" spans="1:5" ht="13.8" hidden="1" x14ac:dyDescent="0.25">
      <c r="A72" s="160" t="s">
        <v>238</v>
      </c>
      <c r="B72" s="157" t="s">
        <v>330</v>
      </c>
      <c r="C72" s="157" t="s">
        <v>270</v>
      </c>
      <c r="D72" s="159">
        <f>D73+D75</f>
        <v>0</v>
      </c>
      <c r="E72" s="159">
        <f>E73+E75</f>
        <v>0</v>
      </c>
    </row>
    <row r="73" spans="1:5" ht="69" hidden="1" x14ac:dyDescent="0.25">
      <c r="A73" s="286" t="s">
        <v>119</v>
      </c>
      <c r="B73" s="288" t="s">
        <v>330</v>
      </c>
      <c r="C73" s="288" t="s">
        <v>270</v>
      </c>
      <c r="D73" s="289">
        <v>0</v>
      </c>
      <c r="E73" s="159"/>
    </row>
    <row r="74" spans="1:5" ht="27.6" hidden="1" x14ac:dyDescent="0.25">
      <c r="A74" s="286" t="s">
        <v>262</v>
      </c>
      <c r="B74" s="288" t="s">
        <v>330</v>
      </c>
      <c r="C74" s="288" t="s">
        <v>270</v>
      </c>
      <c r="D74" s="289"/>
      <c r="E74" s="159"/>
    </row>
    <row r="75" spans="1:5" ht="69" hidden="1" x14ac:dyDescent="0.25">
      <c r="A75" s="160" t="s">
        <v>400</v>
      </c>
      <c r="B75" s="157" t="s">
        <v>330</v>
      </c>
      <c r="C75" s="157" t="s">
        <v>270</v>
      </c>
      <c r="D75" s="290"/>
      <c r="E75" s="290"/>
    </row>
    <row r="76" spans="1:5" ht="4.8" hidden="1" customHeight="1" x14ac:dyDescent="0.25">
      <c r="A76" s="160" t="s">
        <v>262</v>
      </c>
      <c r="B76" s="157" t="s">
        <v>330</v>
      </c>
      <c r="C76" s="157" t="s">
        <v>270</v>
      </c>
      <c r="D76" s="290">
        <v>0</v>
      </c>
      <c r="E76" s="290">
        <f>E75</f>
        <v>0</v>
      </c>
    </row>
  </sheetData>
  <mergeCells count="2">
    <mergeCell ref="A7:E7"/>
    <mergeCell ref="A8:E8"/>
  </mergeCells>
  <pageMargins left="0.7" right="0.7" top="0.75" bottom="0.75" header="0.511811023622047" footer="0.511811023622047"/>
  <pageSetup paperSize="9" scale="92" fitToHeight="5" orientation="portrait" horizontalDpi="300" verticalDpi="300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Прилож 1(доход) </vt:lpstr>
      <vt:lpstr>Прилож 2</vt:lpstr>
      <vt:lpstr>Прилож 3 (РАСХОДЫ)</vt:lpstr>
      <vt:lpstr>Прилож 4</vt:lpstr>
      <vt:lpstr>'Прилож 1(доход) '!Excel_BuiltIn_Print_Area</vt:lpstr>
      <vt:lpstr>'Прилож 1(доход) '!Область_печати</vt:lpstr>
      <vt:lpstr>'Прилож 2'!Область_печати</vt:lpstr>
      <vt:lpstr>'Прилож 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Главбух</dc:creator>
  <dc:description/>
  <cp:lastModifiedBy>Вадим Евгеньевич</cp:lastModifiedBy>
  <cp:revision>1</cp:revision>
  <cp:lastPrinted>2023-12-20T18:48:56Z</cp:lastPrinted>
  <dcterms:created xsi:type="dcterms:W3CDTF">2022-10-25T06:08:13Z</dcterms:created>
  <dcterms:modified xsi:type="dcterms:W3CDTF">2023-12-22T06:41:04Z</dcterms:modified>
  <dc:language>ru-RU</dc:language>
</cp:coreProperties>
</file>