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00" tabRatio="860"/>
  </bookViews>
  <sheets>
    <sheet name="Прилож 1(доход) " sheetId="8" r:id="rId1"/>
    <sheet name="Прилож 2" sheetId="2" r:id="rId2"/>
    <sheet name="Прилож 3 (РАСХОДЫ)" sheetId="9" r:id="rId3"/>
    <sheet name="Прилож 4" sheetId="12" r:id="rId4"/>
  </sheets>
  <definedNames>
    <definedName name="Excel_BuiltIn_Print_Area" localSheetId="0">'Прилож 1(доход) '!$A$6:$C$139</definedName>
    <definedName name="_xlnm.Print_Area" localSheetId="0">'Прилож 1(доход) '!$A$1:$E$139</definedName>
    <definedName name="_xlnm.Print_Area" localSheetId="1">'Прилож 2'!$A$1:$F$34</definedName>
    <definedName name="_xlnm.Print_Area" localSheetId="2">'Прилож 3 (РАСХОДЫ)'!$A$191:$H$194,'Прилож 3 (РАСХОДЫ)'!$A$1:$I$188</definedName>
    <definedName name="_xlnm.Print_Area" localSheetId="3">'Прилож 4'!$A$1:$E$67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9" l="1"/>
  <c r="G169" i="9"/>
  <c r="G128" i="9"/>
  <c r="G113" i="9"/>
  <c r="G34" i="9"/>
  <c r="G17" i="9"/>
  <c r="C70" i="8"/>
  <c r="G19" i="9"/>
  <c r="G18" i="9" s="1"/>
  <c r="I19" i="9"/>
  <c r="I18" i="9" s="1"/>
  <c r="H19" i="9"/>
  <c r="H18" i="9" s="1"/>
  <c r="G120" i="9"/>
  <c r="E66" i="12"/>
  <c r="E64" i="12"/>
  <c r="E38" i="12"/>
  <c r="E25" i="12"/>
  <c r="E76" i="12"/>
  <c r="E72" i="12"/>
  <c r="E71" i="12" s="1"/>
  <c r="D72" i="12"/>
  <c r="E70" i="12"/>
  <c r="D70" i="12"/>
  <c r="E68" i="12"/>
  <c r="D68" i="12"/>
  <c r="E59" i="12"/>
  <c r="D59" i="12"/>
  <c r="E57" i="12"/>
  <c r="D57" i="12"/>
  <c r="E45" i="12"/>
  <c r="D45" i="12"/>
  <c r="E43" i="12"/>
  <c r="E42" i="12" s="1"/>
  <c r="D43" i="12"/>
  <c r="D42" i="12" s="1"/>
  <c r="E40" i="12"/>
  <c r="E37" i="12"/>
  <c r="D37" i="12"/>
  <c r="E35" i="12"/>
  <c r="E34" i="12" s="1"/>
  <c r="D35" i="12"/>
  <c r="E33" i="12"/>
  <c r="E30" i="12" s="1"/>
  <c r="E29" i="12" s="1"/>
  <c r="E28" i="12" s="1"/>
  <c r="D33" i="12"/>
  <c r="D30" i="12" s="1"/>
  <c r="D29" i="12" s="1"/>
  <c r="D28" i="12" s="1"/>
  <c r="E23" i="12"/>
  <c r="D23" i="12"/>
  <c r="E21" i="12"/>
  <c r="D21" i="12"/>
  <c r="E19" i="12"/>
  <c r="E18" i="12"/>
  <c r="E16" i="12"/>
  <c r="E15" i="12" s="1"/>
  <c r="E14" i="12" s="1"/>
  <c r="D16" i="12"/>
  <c r="D15" i="12" s="1"/>
  <c r="D14" i="12" s="1"/>
  <c r="E13" i="12"/>
  <c r="E49" i="12" l="1"/>
  <c r="E48" i="12" s="1"/>
  <c r="E47" i="12" s="1"/>
  <c r="E63" i="12"/>
  <c r="E17" i="12"/>
  <c r="E62" i="12"/>
  <c r="E67" i="12"/>
  <c r="E27" i="12"/>
  <c r="E41" i="12"/>
  <c r="E39" i="12" s="1"/>
  <c r="E65" i="12"/>
  <c r="D49" i="12"/>
  <c r="D48" i="12" s="1"/>
  <c r="D47" i="12" s="1"/>
  <c r="G16" i="9"/>
  <c r="G15" i="9" s="1"/>
  <c r="G14" i="9" s="1"/>
  <c r="H17" i="9"/>
  <c r="H16" i="9" s="1"/>
  <c r="H15" i="9" s="1"/>
  <c r="H14" i="9" s="1"/>
  <c r="I17" i="9"/>
  <c r="I16" i="9" s="1"/>
  <c r="I15" i="9" s="1"/>
  <c r="I14" i="9" s="1"/>
  <c r="G24" i="9"/>
  <c r="G23" i="9" s="1"/>
  <c r="H24" i="9"/>
  <c r="H23" i="9" s="1"/>
  <c r="I24" i="9"/>
  <c r="I23" i="9" s="1"/>
  <c r="G27" i="9"/>
  <c r="G26" i="9" s="1"/>
  <c r="G28" i="9"/>
  <c r="H28" i="9"/>
  <c r="H27" i="9" s="1"/>
  <c r="H26" i="9" s="1"/>
  <c r="I28" i="9"/>
  <c r="I27" i="9" s="1"/>
  <c r="I26" i="9" s="1"/>
  <c r="H33" i="9"/>
  <c r="H32" i="9" s="1"/>
  <c r="H31" i="9" s="1"/>
  <c r="H30" i="9" s="1"/>
  <c r="I33" i="9"/>
  <c r="I32" i="9" s="1"/>
  <c r="I31" i="9" s="1"/>
  <c r="I30" i="9" s="1"/>
  <c r="G33" i="9"/>
  <c r="G32" i="9" s="1"/>
  <c r="G31" i="9" s="1"/>
  <c r="G30" i="9" s="1"/>
  <c r="H37" i="9"/>
  <c r="I37" i="9"/>
  <c r="G36" i="9"/>
  <c r="G35" i="9" s="1"/>
  <c r="H38" i="9"/>
  <c r="I38" i="9"/>
  <c r="G42" i="9"/>
  <c r="G41" i="9" s="1"/>
  <c r="G40" i="9" s="1"/>
  <c r="H42" i="9"/>
  <c r="H41" i="9" s="1"/>
  <c r="H40" i="9" s="1"/>
  <c r="I42" i="9"/>
  <c r="I41" i="9" s="1"/>
  <c r="I40" i="9" s="1"/>
  <c r="G47" i="9"/>
  <c r="G44" i="9" s="1"/>
  <c r="H47" i="9"/>
  <c r="H44" i="9" s="1"/>
  <c r="I47" i="9"/>
  <c r="I44" i="9" s="1"/>
  <c r="G51" i="9"/>
  <c r="H51" i="9"/>
  <c r="H49" i="9" s="1"/>
  <c r="I51" i="9"/>
  <c r="I50" i="9" s="1"/>
  <c r="G62" i="9"/>
  <c r="G56" i="9" s="1"/>
  <c r="G55" i="9" s="1"/>
  <c r="H62" i="9"/>
  <c r="H56" i="9" s="1"/>
  <c r="H55" i="9" s="1"/>
  <c r="I62" i="9"/>
  <c r="I56" i="9" s="1"/>
  <c r="I55" i="9" s="1"/>
  <c r="G65" i="9"/>
  <c r="G64" i="9" s="1"/>
  <c r="G63" i="9" s="1"/>
  <c r="H65" i="9"/>
  <c r="H64" i="9" s="1"/>
  <c r="H63" i="9" s="1"/>
  <c r="I65" i="9"/>
  <c r="I64" i="9" s="1"/>
  <c r="I63" i="9" s="1"/>
  <c r="G67" i="9"/>
  <c r="H68" i="9"/>
  <c r="H67" i="9" s="1"/>
  <c r="I68" i="9"/>
  <c r="I67" i="9" s="1"/>
  <c r="H70" i="9"/>
  <c r="I70" i="9"/>
  <c r="G71" i="9"/>
  <c r="G72" i="9"/>
  <c r="H74" i="9"/>
  <c r="H72" i="9" s="1"/>
  <c r="H71" i="9" s="1"/>
  <c r="I74" i="9"/>
  <c r="I72" i="9" s="1"/>
  <c r="I71" i="9" s="1"/>
  <c r="G75" i="9"/>
  <c r="G77" i="9"/>
  <c r="G76" i="9" s="1"/>
  <c r="H77" i="9"/>
  <c r="H76" i="9" s="1"/>
  <c r="I77" i="9"/>
  <c r="I76" i="9" s="1"/>
  <c r="G81" i="9"/>
  <c r="H81" i="9"/>
  <c r="I81" i="9"/>
  <c r="G82" i="9"/>
  <c r="G79" i="9" s="1"/>
  <c r="H82" i="9"/>
  <c r="I82" i="9"/>
  <c r="G84" i="9"/>
  <c r="H84" i="9"/>
  <c r="I84" i="9"/>
  <c r="G89" i="9"/>
  <c r="G88" i="9" s="1"/>
  <c r="H89" i="9"/>
  <c r="H87" i="9" s="1"/>
  <c r="H86" i="9" s="1"/>
  <c r="I89" i="9"/>
  <c r="G98" i="9"/>
  <c r="G95" i="9" s="1"/>
  <c r="G94" i="9" s="1"/>
  <c r="G93" i="9" s="1"/>
  <c r="H98" i="9"/>
  <c r="H95" i="9" s="1"/>
  <c r="H94" i="9" s="1"/>
  <c r="H93" i="9" s="1"/>
  <c r="I98" i="9"/>
  <c r="I95" i="9" s="1"/>
  <c r="I94" i="9" s="1"/>
  <c r="I93" i="9" s="1"/>
  <c r="H100" i="9"/>
  <c r="G101" i="9"/>
  <c r="G100" i="9" s="1"/>
  <c r="H101" i="9"/>
  <c r="I101" i="9"/>
  <c r="I100" i="9" s="1"/>
  <c r="G103" i="9"/>
  <c r="H103" i="9"/>
  <c r="I103" i="9"/>
  <c r="G104" i="9"/>
  <c r="H104" i="9"/>
  <c r="I104" i="9"/>
  <c r="G106" i="9"/>
  <c r="H106" i="9"/>
  <c r="I106" i="9"/>
  <c r="G110" i="9"/>
  <c r="G109" i="9" s="1"/>
  <c r="G108" i="9" s="1"/>
  <c r="G107" i="9" s="1"/>
  <c r="H110" i="9"/>
  <c r="H109" i="9" s="1"/>
  <c r="H108" i="9" s="1"/>
  <c r="H107" i="9" s="1"/>
  <c r="I110" i="9"/>
  <c r="I109" i="9" s="1"/>
  <c r="I108" i="9" s="1"/>
  <c r="I107" i="9" s="1"/>
  <c r="H113" i="9"/>
  <c r="I113" i="9"/>
  <c r="G117" i="9"/>
  <c r="G116" i="9" s="1"/>
  <c r="G115" i="9" s="1"/>
  <c r="H120" i="9"/>
  <c r="H117" i="9" s="1"/>
  <c r="H116" i="9" s="1"/>
  <c r="H115" i="9" s="1"/>
  <c r="I120" i="9"/>
  <c r="I117" i="9" s="1"/>
  <c r="I116" i="9" s="1"/>
  <c r="I115" i="9" s="1"/>
  <c r="G125" i="9"/>
  <c r="G123" i="9" s="1"/>
  <c r="G122" i="9" s="1"/>
  <c r="H125" i="9"/>
  <c r="H123" i="9" s="1"/>
  <c r="H122" i="9" s="1"/>
  <c r="I125" i="9"/>
  <c r="I123" i="9" s="1"/>
  <c r="I122" i="9" s="1"/>
  <c r="H128" i="9"/>
  <c r="H127" i="9" s="1"/>
  <c r="H126" i="9" s="1"/>
  <c r="I128" i="9"/>
  <c r="I127" i="9" s="1"/>
  <c r="I126" i="9" s="1"/>
  <c r="H129" i="9"/>
  <c r="G130" i="9"/>
  <c r="G129" i="9" s="1"/>
  <c r="H130" i="9"/>
  <c r="I130" i="9"/>
  <c r="I129" i="9" s="1"/>
  <c r="G132" i="9"/>
  <c r="H132" i="9"/>
  <c r="I132" i="9"/>
  <c r="G144" i="9"/>
  <c r="G136" i="9" s="1"/>
  <c r="G135" i="9" s="1"/>
  <c r="G134" i="9" s="1"/>
  <c r="H144" i="9"/>
  <c r="I144" i="9"/>
  <c r="G146" i="9"/>
  <c r="H146" i="9"/>
  <c r="I146" i="9"/>
  <c r="G153" i="9"/>
  <c r="G151" i="9" s="1"/>
  <c r="G150" i="9" s="1"/>
  <c r="H153" i="9"/>
  <c r="H151" i="9" s="1"/>
  <c r="H150" i="9" s="1"/>
  <c r="I153" i="9"/>
  <c r="I151" i="9" s="1"/>
  <c r="I150" i="9" s="1"/>
  <c r="G155" i="9"/>
  <c r="G154" i="9" s="1"/>
  <c r="H155" i="9"/>
  <c r="H154" i="9" s="1"/>
  <c r="I155" i="9"/>
  <c r="I154" i="9" s="1"/>
  <c r="G157" i="9"/>
  <c r="H157" i="9"/>
  <c r="I157" i="9"/>
  <c r="G160" i="9"/>
  <c r="G159" i="9" s="1"/>
  <c r="G165" i="9"/>
  <c r="H165" i="9"/>
  <c r="H160" i="9" s="1"/>
  <c r="H159" i="9" s="1"/>
  <c r="I165" i="9"/>
  <c r="I160" i="9" s="1"/>
  <c r="I159" i="9" s="1"/>
  <c r="H168" i="9"/>
  <c r="H167" i="9" s="1"/>
  <c r="I168" i="9"/>
  <c r="I169" i="9" s="1"/>
  <c r="G172" i="9"/>
  <c r="G171" i="9" s="1"/>
  <c r="G170" i="9" s="1"/>
  <c r="H174" i="9"/>
  <c r="H172" i="9" s="1"/>
  <c r="H171" i="9" s="1"/>
  <c r="H170" i="9" s="1"/>
  <c r="I174" i="9"/>
  <c r="I172" i="9" s="1"/>
  <c r="I171" i="9" s="1"/>
  <c r="I170" i="9" s="1"/>
  <c r="G179" i="9"/>
  <c r="G178" i="9" s="1"/>
  <c r="G177" i="9" s="1"/>
  <c r="G176" i="9" s="1"/>
  <c r="H181" i="9"/>
  <c r="H179" i="9" s="1"/>
  <c r="H178" i="9" s="1"/>
  <c r="H177" i="9" s="1"/>
  <c r="H176" i="9" s="1"/>
  <c r="I181" i="9"/>
  <c r="I179" i="9" s="1"/>
  <c r="I178" i="9" s="1"/>
  <c r="I177" i="9" s="1"/>
  <c r="I176" i="9" s="1"/>
  <c r="G183" i="9"/>
  <c r="H183" i="9"/>
  <c r="I183" i="9"/>
  <c r="G185" i="9"/>
  <c r="H185" i="9"/>
  <c r="I185" i="9"/>
  <c r="G187" i="9"/>
  <c r="G186" i="9" s="1"/>
  <c r="H187" i="9"/>
  <c r="H186" i="9" s="1"/>
  <c r="I187" i="9"/>
  <c r="I186" i="9" s="1"/>
  <c r="G190" i="9"/>
  <c r="H190" i="9"/>
  <c r="H189" i="9" s="1"/>
  <c r="I190" i="9"/>
  <c r="I189" i="9" s="1"/>
  <c r="H194" i="9"/>
  <c r="I194" i="9"/>
  <c r="D16" i="2"/>
  <c r="D15" i="2" s="1"/>
  <c r="D14" i="2" s="1"/>
  <c r="E16" i="2"/>
  <c r="E14" i="2" s="1"/>
  <c r="F16" i="2"/>
  <c r="F15" i="2" s="1"/>
  <c r="D20" i="2"/>
  <c r="D19" i="2" s="1"/>
  <c r="D18" i="2" s="1"/>
  <c r="C13" i="8"/>
  <c r="D14" i="8"/>
  <c r="D13" i="8" s="1"/>
  <c r="E14" i="8"/>
  <c r="E13" i="8" s="1"/>
  <c r="D18" i="8"/>
  <c r="E18" i="8"/>
  <c r="E21" i="8"/>
  <c r="D22" i="8"/>
  <c r="D21" i="8" s="1"/>
  <c r="C23" i="8"/>
  <c r="D23" i="8"/>
  <c r="E23" i="8"/>
  <c r="C25" i="8"/>
  <c r="D26" i="8"/>
  <c r="D25" i="8" s="1"/>
  <c r="E26" i="8"/>
  <c r="E25" i="8" s="1"/>
  <c r="C27" i="8"/>
  <c r="D27" i="8"/>
  <c r="E27" i="8"/>
  <c r="C31" i="8"/>
  <c r="D32" i="8"/>
  <c r="D31" i="8" s="1"/>
  <c r="E32" i="8"/>
  <c r="E31" i="8" s="1"/>
  <c r="C33" i="8"/>
  <c r="D34" i="8"/>
  <c r="D33" i="8" s="1"/>
  <c r="E34" i="8"/>
  <c r="E33" i="8" s="1"/>
  <c r="C36" i="8"/>
  <c r="D37" i="8"/>
  <c r="D36" i="8" s="1"/>
  <c r="E37" i="8"/>
  <c r="E36" i="8" s="1"/>
  <c r="C39" i="8"/>
  <c r="D40" i="8"/>
  <c r="D39" i="8" s="1"/>
  <c r="E40" i="8"/>
  <c r="E39" i="8" s="1"/>
  <c r="C41" i="8"/>
  <c r="D42" i="8"/>
  <c r="D41" i="8" s="1"/>
  <c r="E42" i="8"/>
  <c r="E41" i="8" s="1"/>
  <c r="C44" i="8"/>
  <c r="C43" i="8" s="1"/>
  <c r="D45" i="8"/>
  <c r="D44" i="8" s="1"/>
  <c r="D43" i="8" s="1"/>
  <c r="E45" i="8"/>
  <c r="E44" i="8" s="1"/>
  <c r="E43" i="8" s="1"/>
  <c r="C49" i="8"/>
  <c r="C48" i="8" s="1"/>
  <c r="D49" i="8"/>
  <c r="D48" i="8" s="1"/>
  <c r="E49" i="8"/>
  <c r="E48" i="8" s="1"/>
  <c r="E47" i="8" s="1"/>
  <c r="C52" i="8"/>
  <c r="C51" i="8" s="1"/>
  <c r="D52" i="8"/>
  <c r="D51" i="8" s="1"/>
  <c r="E52" i="8"/>
  <c r="E51" i="8" s="1"/>
  <c r="C58" i="8"/>
  <c r="C57" i="8" s="1"/>
  <c r="D59" i="8"/>
  <c r="D58" i="8" s="1"/>
  <c r="E59" i="8"/>
  <c r="E58" i="8" s="1"/>
  <c r="C60" i="8"/>
  <c r="D61" i="8"/>
  <c r="D60" i="8" s="1"/>
  <c r="E61" i="8"/>
  <c r="E60" i="8" s="1"/>
  <c r="C62" i="8"/>
  <c r="D62" i="8"/>
  <c r="E62" i="8"/>
  <c r="C66" i="8"/>
  <c r="C65" i="8" s="1"/>
  <c r="C64" i="8" s="1"/>
  <c r="D66" i="8"/>
  <c r="D65" i="8" s="1"/>
  <c r="D64" i="8" s="1"/>
  <c r="E66" i="8"/>
  <c r="E65" i="8" s="1"/>
  <c r="E64" i="8" s="1"/>
  <c r="C69" i="8"/>
  <c r="D70" i="8"/>
  <c r="D69" i="8" s="1"/>
  <c r="E70" i="8"/>
  <c r="E69" i="8" s="1"/>
  <c r="C73" i="8"/>
  <c r="D73" i="8"/>
  <c r="E73" i="8"/>
  <c r="C78" i="8"/>
  <c r="D78" i="8"/>
  <c r="E78" i="8"/>
  <c r="C82" i="8"/>
  <c r="D82" i="8"/>
  <c r="E82" i="8"/>
  <c r="D91" i="8"/>
  <c r="E91" i="8"/>
  <c r="C95" i="8"/>
  <c r="D95" i="8"/>
  <c r="E95" i="8"/>
  <c r="C109" i="8"/>
  <c r="C111" i="8"/>
  <c r="D111" i="8"/>
  <c r="E111" i="8"/>
  <c r="C117" i="8"/>
  <c r="D117" i="8"/>
  <c r="E117" i="8"/>
  <c r="C119" i="8"/>
  <c r="D119" i="8"/>
  <c r="E119" i="8"/>
  <c r="C133" i="8"/>
  <c r="D133" i="8"/>
  <c r="E133" i="8"/>
  <c r="C137" i="8"/>
  <c r="G182" i="9" l="1"/>
  <c r="I182" i="9"/>
  <c r="H169" i="9"/>
  <c r="I167" i="9"/>
  <c r="I158" i="9" s="1"/>
  <c r="F14" i="2"/>
  <c r="C88" i="8"/>
  <c r="C87" i="8" s="1"/>
  <c r="C20" i="8"/>
  <c r="C19" i="8" s="1"/>
  <c r="G127" i="9" s="1"/>
  <c r="G126" i="9" s="1"/>
  <c r="G121" i="9" s="1"/>
  <c r="G114" i="9" s="1"/>
  <c r="G99" i="9"/>
  <c r="G92" i="9" s="1"/>
  <c r="I99" i="9"/>
  <c r="H79" i="9"/>
  <c r="H182" i="9"/>
  <c r="H158" i="9"/>
  <c r="H50" i="9"/>
  <c r="I79" i="9"/>
  <c r="I149" i="9"/>
  <c r="I136" i="9"/>
  <c r="I135" i="9" s="1"/>
  <c r="I134" i="9" s="1"/>
  <c r="H149" i="9"/>
  <c r="H136" i="9"/>
  <c r="H135" i="9" s="1"/>
  <c r="H134" i="9" s="1"/>
  <c r="H36" i="9"/>
  <c r="H35" i="9" s="1"/>
  <c r="H29" i="9" s="1"/>
  <c r="G149" i="9"/>
  <c r="I54" i="9"/>
  <c r="I53" i="9" s="1"/>
  <c r="I49" i="9"/>
  <c r="G22" i="9"/>
  <c r="G21" i="9" s="1"/>
  <c r="H175" i="9"/>
  <c r="H88" i="9"/>
  <c r="H99" i="9"/>
  <c r="H92" i="9" s="1"/>
  <c r="I36" i="9"/>
  <c r="I35" i="9" s="1"/>
  <c r="I29" i="9" s="1"/>
  <c r="G87" i="9"/>
  <c r="G86" i="9" s="1"/>
  <c r="H54" i="9"/>
  <c r="H53" i="9" s="1"/>
  <c r="I22" i="9"/>
  <c r="I21" i="9" s="1"/>
  <c r="E68" i="8"/>
  <c r="D20" i="8"/>
  <c r="D68" i="8"/>
  <c r="I121" i="9"/>
  <c r="I114" i="9" s="1"/>
  <c r="E30" i="8"/>
  <c r="E29" i="8" s="1"/>
  <c r="E88" i="8"/>
  <c r="E87" i="8" s="1"/>
  <c r="C68" i="8"/>
  <c r="C38" i="8"/>
  <c r="C35" i="8" s="1"/>
  <c r="C30" i="8"/>
  <c r="C29" i="8" s="1"/>
  <c r="E57" i="8"/>
  <c r="E20" i="8"/>
  <c r="C77" i="8"/>
  <c r="C76" i="8" s="1"/>
  <c r="D47" i="8"/>
  <c r="C47" i="8"/>
  <c r="D88" i="8"/>
  <c r="D87" i="8" s="1"/>
  <c r="E77" i="8"/>
  <c r="E76" i="8" s="1"/>
  <c r="D77" i="8"/>
  <c r="D76" i="8" s="1"/>
  <c r="E38" i="8"/>
  <c r="E35" i="8" s="1"/>
  <c r="E12" i="8" s="1"/>
  <c r="D30" i="8"/>
  <c r="D29" i="8" s="1"/>
  <c r="E46" i="12"/>
  <c r="E20" i="12"/>
  <c r="E12" i="12" s="1"/>
  <c r="E11" i="12" s="1"/>
  <c r="D57" i="8"/>
  <c r="D13" i="2"/>
  <c r="D12" i="2" s="1"/>
  <c r="I175" i="9"/>
  <c r="G175" i="9"/>
  <c r="G167" i="9"/>
  <c r="G158" i="9" s="1"/>
  <c r="I88" i="9"/>
  <c r="I87" i="9"/>
  <c r="I86" i="9" s="1"/>
  <c r="G54" i="9"/>
  <c r="G53" i="9" s="1"/>
  <c r="H22" i="9"/>
  <c r="H21" i="9" s="1"/>
  <c r="D38" i="8"/>
  <c r="D35" i="8" s="1"/>
  <c r="D12" i="8" s="1"/>
  <c r="G29" i="9"/>
  <c r="H121" i="9"/>
  <c r="H114" i="9" s="1"/>
  <c r="I92" i="9"/>
  <c r="G50" i="9"/>
  <c r="G49" i="9"/>
  <c r="E15" i="2"/>
  <c r="G46" i="9"/>
  <c r="G45" i="9" s="1"/>
  <c r="G133" i="9" l="1"/>
  <c r="H133" i="9"/>
  <c r="C12" i="8"/>
  <c r="I133" i="9"/>
  <c r="I13" i="9"/>
  <c r="H13" i="9"/>
  <c r="H12" i="9" s="1"/>
  <c r="H11" i="9" s="1"/>
  <c r="E21" i="2" s="1"/>
  <c r="E20" i="2" s="1"/>
  <c r="E19" i="2" s="1"/>
  <c r="E18" i="2" s="1"/>
  <c r="E13" i="2" s="1"/>
  <c r="E12" i="2" s="1"/>
  <c r="G13" i="9"/>
  <c r="C75" i="8"/>
  <c r="C56" i="8" s="1"/>
  <c r="C55" i="8" s="1"/>
  <c r="E75" i="8"/>
  <c r="E56" i="8" s="1"/>
  <c r="E55" i="8" s="1"/>
  <c r="E139" i="8" s="1"/>
  <c r="D75" i="8"/>
  <c r="D56" i="8" s="1"/>
  <c r="D55" i="8" s="1"/>
  <c r="D139" i="8" s="1"/>
  <c r="G12" i="9" l="1"/>
  <c r="G11" i="9" s="1"/>
  <c r="C21" i="2" s="1"/>
  <c r="C20" i="2" s="1"/>
  <c r="C19" i="2" s="1"/>
  <c r="C18" i="2" s="1"/>
  <c r="I12" i="9"/>
  <c r="I11" i="9" s="1"/>
  <c r="F21" i="2" s="1"/>
  <c r="F20" i="2" s="1"/>
  <c r="F19" i="2" s="1"/>
  <c r="F18" i="2" s="1"/>
  <c r="F13" i="2" s="1"/>
  <c r="F12" i="2" s="1"/>
  <c r="C139" i="8"/>
  <c r="C17" i="2" s="1"/>
  <c r="C16" i="2" s="1"/>
  <c r="C15" i="2" s="1"/>
  <c r="C14" i="2" l="1"/>
  <c r="C13" i="2" s="1"/>
  <c r="C12" i="2" s="1"/>
</calcChain>
</file>

<file path=xl/comments1.xml><?xml version="1.0" encoding="utf-8"?>
<comments xmlns="http://schemas.openxmlformats.org/spreadsheetml/2006/main">
  <authors>
    <author>1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</commentList>
</comments>
</file>

<file path=xl/comments2.xml><?xml version="1.0" encoding="utf-8"?>
<comments xmlns="http://schemas.openxmlformats.org/spreadsheetml/2006/main">
  <authors>
    <author/>
    <author>1</author>
  </authors>
  <commentList>
    <comment ref="F78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юзер:
</t>
        </r>
        <r>
          <rPr>
            <sz val="9"/>
            <color indexed="8"/>
            <rFont val="Tahoma"/>
            <family val="2"/>
            <charset val="204"/>
          </rPr>
          <t>подгруппа Вр</t>
        </r>
      </text>
    </comment>
    <comment ref="G128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равны акцизам</t>
        </r>
      </text>
    </comment>
    <comment ref="G167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  <comment ref="H167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  <comment ref="I167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</commentList>
</comments>
</file>

<file path=xl/sharedStrings.xml><?xml version="1.0" encoding="utf-8"?>
<sst xmlns="http://schemas.openxmlformats.org/spreadsheetml/2006/main" count="1250" uniqueCount="417">
  <si>
    <t>Приложение № 1</t>
  </si>
  <si>
    <t>к Решению Совета депутатов</t>
  </si>
  <si>
    <t>Доходы</t>
  </si>
  <si>
    <t>(тыс.руб.)</t>
  </si>
  <si>
    <t>Код бюджетной классификации Российской Федерации</t>
  </si>
  <si>
    <t>Наименование</t>
  </si>
  <si>
    <t>000 1 00 00000 00 0000 000</t>
  </si>
  <si>
    <t xml:space="preserve">НАЛОГОВЫЕ И НЕНАЛОГОВЫЕ ДОХОДЫ </t>
  </si>
  <si>
    <t xml:space="preserve">000 1 01 00000 00 0000 000 </t>
  </si>
  <si>
    <t>Налоги на прибыль, доходы</t>
  </si>
  <si>
    <t>000 1 01 02000 01 0000 110</t>
  </si>
  <si>
    <t>Налог на доходы физических лиц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</si>
  <si>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</si>
  <si>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</si>
  <si>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</si>
  <si>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платежу)</t>
  </si>
  <si>
    <t>182 1 01 02020 01 3000 110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</si>
  <si>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учредившие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</si>
  <si>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</si>
  <si>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</si>
  <si>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</si>
  <si>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</si>
  <si>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</si>
  <si>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</si>
  <si>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</si>
  <si>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</si>
  <si>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</si>
  <si>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</si>
  <si>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</si>
  <si>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</si>
  <si>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</si>
  <si>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</si>
  <si>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</si>
  <si>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</si>
  <si>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</si>
  <si>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</si>
  <si>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</si>
  <si>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 взимаемый  с  налогоплательщиков,
выбравших в качестве объекта налогообложения
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</si>
  <si>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</si>
  <si>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</si>
  <si>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</si>
  <si>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</si>
  <si>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</si>
  <si>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</si>
  <si>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</si>
  <si>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</si>
  <si>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</si>
  <si>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</si>
  <si>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</si>
  <si>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</si>
  <si>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</si>
  <si>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</si>
  <si>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000 1 06 06040 00 0000 110</t>
  </si>
  <si>
    <t>Земельный налог с физических лиц</t>
  </si>
  <si>
    <t>182 1 06 06043 10 0000 110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</si>
  <si>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</si>
  <si>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</si>
  <si>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</si>
  <si>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</si>
  <si>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680 1 08 04020 01 0000 110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</si>
  <si>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</si>
  <si>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680 1 08 04020 01 1000 110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</si>
  <si>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</si>
  <si>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</si>
  <si>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</si>
  <si>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</si>
  <si>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</si>
  <si>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 бюджетных и автономных учреждений)</t>
  </si>
  <si>
    <t>680 1 11 05025 10 0000 120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</si>
  <si>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</si>
  <si>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</si>
  <si>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</si>
  <si>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</si>
  <si>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680 1 11 09045 10 0000 120</t>
  </si>
  <si>
    <t>000 2 00 00000 00 0000 000</t>
  </si>
  <si>
    <t xml:space="preserve">БЕЗВОЗМЕЗДНЫЕ ПОСТУПЛЕНИЯ 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</si>
  <si>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</si>
  <si>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</si>
  <si>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</si>
  <si>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 Российской Федерации</t>
  </si>
  <si>
    <t>000 2 02 15001 00 0000 150</t>
  </si>
  <si>
    <t xml:space="preserve">Дотации на выравнивание бюджетной обеспеченности </t>
  </si>
  <si>
    <t>Дотации бюджетам сельских поселений на выравнивание бюджетной обеспеченности из бюджета субъекта Российской Федерации</t>
  </si>
  <si>
    <t>680 2 02 15001 10 0000 150</t>
  </si>
  <si>
    <t>000 2 02 16001 00 0000 150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</si>
  <si>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</si>
  <si>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</si>
  <si>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000 2 02 19999 00 0000 150</t>
  </si>
  <si>
    <t>Прочие дотации</t>
  </si>
  <si>
    <t>680 2 02 19999 10 0000 150</t>
  </si>
  <si>
    <t>Прочие дотации бюджетам сельских поселений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</si>
  <si>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</si>
  <si>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</si>
  <si>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</si>
  <si>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</si>
  <si>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</si>
  <si>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</si>
  <si>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680 2 02 29999 10 0000 150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</si>
  <si>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</si>
  <si>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</si>
  <si>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</si>
  <si>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</si>
  <si>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</si>
  <si>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</si>
  <si>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</si>
  <si>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680 2 02 30024 10 0000 150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</si>
  <si>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</si>
  <si>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</si>
  <si>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</si>
  <si>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680 2 02 35118 10 0000 150</t>
  </si>
  <si>
    <t>000 2 02 40000 00 0000 150</t>
  </si>
  <si>
    <t>Иные межбюджетные трансферты</t>
  </si>
  <si>
    <t>000 2 02 40014 00 0000 150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</si>
  <si>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</si>
  <si>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</si>
  <si>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680 2 02 40014 10 0000 150</t>
  </si>
  <si>
    <t xml:space="preserve">Муниципальная программа  «Безопасность на территории муниципального района «Заполярный район» на 2019-2030 годы» </t>
  </si>
  <si>
    <t>- организация обучения неработающего населения в области гражданской обороны и защиты от чрезвычайных ситуаций</t>
  </si>
  <si>
    <t>Муниципальная программа "Развитие транспортной инфраструктуры муниципального района "Заполярный район"  на 2021-2030 годы"</t>
  </si>
  <si>
    <t>000 2 02 49999 00 0000 150</t>
  </si>
  <si>
    <t xml:space="preserve">Прочие межбюджетные трансферты, передаваемые бюджетам </t>
  </si>
  <si>
    <t>000 2 02 49999 10 0000 150</t>
  </si>
  <si>
    <t xml:space="preserve">Прочие межбюджетные трансферты, передаваемые бюджетам сельских поселений  </t>
  </si>
  <si>
    <t>680 2 02 49999 10 0000 150</t>
  </si>
  <si>
    <t>- расходы на оплату коммунальных услуг и приобретение твердого топлива</t>
  </si>
  <si>
    <t>МП "Строительство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годы"</t>
  </si>
  <si>
    <t>680 2 02 49999 10 0000 151</t>
  </si>
  <si>
    <t>- 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</si>
  <si>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- капитальный ремонт жилого дома № 102 по ул. Сельская в п. Индига</t>
  </si>
  <si>
    <t>- капитальный ремонт жилого дома № 127 по ул. Рыбацкая в п. Индига</t>
  </si>
  <si>
    <t>- ремонт системы отопления в квартире № 4 дома №166 по ул. Новая в п. Индига МО "Тиманский сельсовет" НАО"</t>
  </si>
  <si>
    <t>- капитальный ремонт жилого дома № 159 по ул. Новая в п.Индига МО "Тиманский сельсовет" НАО</t>
  </si>
  <si>
    <t>- приобретение 1-комнатной квартиры в п.Индига МО "Тиманский сельсовет" НАО</t>
  </si>
  <si>
    <t>- ремонт цокольного перекрытия в жилом доме № 165 по ул. Новая в п.Индига МО "Тиманский сельсовет" НАО</t>
  </si>
  <si>
    <t>- ремонт цокольного перекрытия в жилом доме № 166 по ул. Новая в п.Индига МО "Тиманский сельсовет" НАО</t>
  </si>
  <si>
    <t>- снос ветхого жилого дома № 92 по ул. Центральная в п. Индига (софинансирование в размере 3% стоимости мероприятия)</t>
  </si>
  <si>
    <t>- разработка проектов организации работ по сносу дома №92 по ул. Центральная в п. Индига"</t>
  </si>
  <si>
    <t>Муниципальная программа "Развитие коммунальной инфраструктуры муниципального района  "Заполярный район" на 2020-2030 годы»</t>
  </si>
  <si>
    <t>- капитальный ремонт жилого дома по ул. Новая № 150 в п. Индига МО "Тиманский сельсовет" НАО</t>
  </si>
  <si>
    <t>- капитальный ремонт жилого дома по ул. Сельская № 101 в п. Индига МО "Тиманский сельсовет" НАО</t>
  </si>
  <si>
    <t>- капитальный ремонт жилого дома по ул. Сельская № 100 в п. Индига МО "Тиманский сельсовет" НАО</t>
  </si>
  <si>
    <t>- приобретение квартиры в п.Индига МО "Тиманский сельсовет" НАО</t>
  </si>
  <si>
    <t>- капитальный ремонт жилого дома № 102 по ул. Сельская в п. Индига МО "Тиманский сельсовет" НАО</t>
  </si>
  <si>
    <t>- текущий ремонт цокольного перекрытия в жилом доме 165 по ул.Новая в п.Индига МО "Тиманский сельсовет" НАО</t>
  </si>
  <si>
    <t>- текущий ремонт цокольного перекрытия в жилом доме 166 по ул.Новая в п.Индига МО "Тиманский сельсовет" НАО</t>
  </si>
  <si>
    <t>Организация ритуальных услуг</t>
  </si>
  <si>
    <t xml:space="preserve">Муниципальная программа «Безопасность на территории муниципального района «Заполярный район» на 2019-2030 годы» </t>
  </si>
  <si>
    <t>- предупреждение и ликвидацию последствий ЧС в границах поселений муниципальных образований</t>
  </si>
  <si>
    <t>- 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</si>
  <si>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Муниципальная программа «Управление муниципальным имуществом муниципального района «Заполярный район» на 2022-2030 годы»</t>
  </si>
  <si>
    <t>ВСЕГО ДОХОДЫ ПОСЕЛЕНИЯ</t>
  </si>
  <si>
    <t>Приложение № 2</t>
  </si>
  <si>
    <t>Код бюджетной классификации источников внутреннего финансирования дефицитов бюджетов</t>
  </si>
  <si>
    <t>Исполнение за 3 квартал 2018 года (тыс.руб.)</t>
  </si>
  <si>
    <t xml:space="preserve">Источники внутреннего финансирования дефицитов бюджетов </t>
  </si>
  <si>
    <t>680 01 00 00 00 00 0000 000</t>
  </si>
  <si>
    <t>Изменение остатков средств на счетах по учету средств бюджетов</t>
  </si>
  <si>
    <t>680 01 05 00 00 00 0000 000</t>
  </si>
  <si>
    <t>Увеличение остатков средств бюджетов</t>
  </si>
  <si>
    <t>680 01 05 00 00 00 0000 500</t>
  </si>
  <si>
    <t>Увеличение прочих остатков средств бюджетов</t>
  </si>
  <si>
    <t>680 01 05 02 00 00 0000 500</t>
  </si>
  <si>
    <t>Увеличение прочих остатков денежных средств бюджетов</t>
  </si>
  <si>
    <t>680 01 05 02 01 00 0000 510</t>
  </si>
  <si>
    <t>Увеличение прочих остатков денежных средств бюджетов сельских поселений</t>
  </si>
  <si>
    <t>680 01 05 02 01 10 0000 510</t>
  </si>
  <si>
    <t>Уменьшение остатков средств бюджетов</t>
  </si>
  <si>
    <t>680 01 05 00 00 00 0000 600</t>
  </si>
  <si>
    <t>Уменьшение прочих остатков средств бюджетов</t>
  </si>
  <si>
    <t>680 01 05 02 00 00 0000 600</t>
  </si>
  <si>
    <t>Уменьшение прочих остатков  денежных средств бюджетов</t>
  </si>
  <si>
    <t>680 01 05 02 01 00 0000 610</t>
  </si>
  <si>
    <t>Уменьшение прочих остатков денежных средств бюджетов  сельских поселений</t>
  </si>
  <si>
    <t>680 01 05 02 01 10 0000 610</t>
  </si>
  <si>
    <t>Приложение № 3</t>
  </si>
  <si>
    <t>Распределение</t>
  </si>
  <si>
    <t>Глава</t>
  </si>
  <si>
    <t>Раздел</t>
  </si>
  <si>
    <t>Подраздел</t>
  </si>
  <si>
    <t>Целевая статья</t>
  </si>
  <si>
    <t>Вид расхода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</si>
  <si>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</si>
  <si>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</si>
  <si>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</si>
  <si>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 Федерации и муниципального образования</t>
  </si>
  <si>
    <t>02</t>
  </si>
  <si>
    <t>91.0.00.00000</t>
  </si>
  <si>
    <t xml:space="preserve">Расходы на содержание органов местного самоуправления и обеспечение их функций 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</si>
  <si>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</si>
  <si>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</si>
  <si>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</si>
  <si>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</si>
  <si>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03</t>
  </si>
  <si>
    <t>92.0.00.00000</t>
  </si>
  <si>
    <t>Депутаты представительного органа</t>
  </si>
  <si>
    <t>92.1.00.00000</t>
  </si>
  <si>
    <t>Расходы на содержание органов местного самоуправления и обеспечение их функций</t>
  </si>
  <si>
    <t>92.1.00.91010</t>
  </si>
  <si>
    <t>Аппарат Совета депутатов муниципального образования</t>
  </si>
  <si>
    <t>92.2.00.00000</t>
  </si>
  <si>
    <t>92.2.00.91010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</si>
  <si>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</si>
  <si>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</si>
  <si>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31.0.00.00000</t>
  </si>
  <si>
    <t>Подпрограмма 6 «Возмещение части затрат органов местного самоуправления поселений Ненецкого автономного округа»</t>
  </si>
  <si>
    <t>31.6.00.00000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</si>
  <si>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</si>
  <si>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31.6.00.89220</t>
  </si>
  <si>
    <t>Закупка товаров, работ и услуг для обеспечения государственных (муниципальных) нужд</t>
  </si>
  <si>
    <t>200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</si>
  <si>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</si>
  <si>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</si>
  <si>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</si>
  <si>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</si>
  <si>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</si>
  <si>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</si>
  <si>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</si>
  <si>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не программные расходы</t>
  </si>
  <si>
    <t>98.0.00.00000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</si>
  <si>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</si>
  <si>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</si>
  <si>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</si>
  <si>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</si>
  <si>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</si>
  <si>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</si>
  <si>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</si>
  <si>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>11</t>
  </si>
  <si>
    <t>90.0.00.00000</t>
  </si>
  <si>
    <t>Резервные фонды местных администраций</t>
  </si>
  <si>
    <t>90.0.00.90010</t>
  </si>
  <si>
    <t>Другие общегосударственные вопросы</t>
  </si>
  <si>
    <t>13</t>
  </si>
  <si>
    <t>Муниципальная программа "Развитие административной системы местного самоуправления муниципального района " Заполярный район " на 2017-2025 годы "</t>
  </si>
  <si>
    <t>Подпрограмма 2 «Управление муниципальным имуществом»</t>
  </si>
  <si>
    <t>31.2.00.00000</t>
  </si>
  <si>
    <t>Иные межбюджетные трансферты в рамках подпрограммы 2 «Управление муниципальным имуществом»</t>
  </si>
  <si>
    <t>31.2.00.89210</t>
  </si>
  <si>
    <t>- приобретение запасных частей для вездехода "Трэкол" Администрации МО "Тиманский сельсовет" НАО</t>
  </si>
  <si>
    <t>- ремонт вездехода "Трэкол" Администрации МО "Тиманский сельсовет" НАО</t>
  </si>
  <si>
    <t>- ремонт снегохода "Arctic Cat Z1" Администрации МО "Тиманский сельсовет" НАО</t>
  </si>
  <si>
    <t>- устройство уличного туалета в п.Индига МО "Тиманский сельсовет" НАО</t>
  </si>
  <si>
    <t>- разработка проектной документации на ремонт причалов в п.Индига МО "Тиманский сельсовет" НАО</t>
  </si>
  <si>
    <t>31.2.22.89210</t>
  </si>
  <si>
    <t>Муниципальная программа «Развитие транспортной инфраструктуры муниципального района «Заполярный район» на 2021-2030 годы»</t>
  </si>
  <si>
    <t>39.0.00.00000</t>
  </si>
  <si>
    <t>Иные межбюджетные трансферты в рамках муниципальной программы «Развитие транспортной инфраструктуры муниципального района «Заполярный район» на 2021-2030 годы»</t>
  </si>
  <si>
    <t>39.0.00.89290</t>
  </si>
  <si>
    <t>Выполнение переданных государственных полномочий</t>
  </si>
  <si>
    <t>95.0.00.00000</t>
  </si>
  <si>
    <t>95.0.00.79210</t>
  </si>
  <si>
    <t>Другие непрограммные расходы</t>
  </si>
  <si>
    <t xml:space="preserve"> 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</si>
  <si>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</si>
  <si>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</si>
  <si>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права и регулирование отношений по муниципальной собственности</t>
  </si>
  <si>
    <t>98.0.00.91090</t>
  </si>
  <si>
    <t>Проведение праздничных мероприятий</t>
  </si>
  <si>
    <t>98.0.00.91130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</si>
  <si>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</si>
  <si>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</si>
  <si>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</si>
  <si>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95.0.00.51180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</si>
  <si>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</si>
  <si>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</si>
  <si>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</si>
  <si>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«Безопасность  на территории муниципального района «Заполярный район» на 2019-2030 годы»</t>
  </si>
  <si>
    <t>33.0.00.00000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</si>
  <si>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</si>
  <si>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33.0.00.89300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</si>
  <si>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</si>
  <si>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</si>
  <si>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</si>
  <si>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33.0.00.89240</t>
  </si>
  <si>
    <t>.</t>
  </si>
  <si>
    <t>Муниципальные программы</t>
  </si>
  <si>
    <t>42.0.00.00000</t>
  </si>
  <si>
    <t>МП "Безопасность жизнедеятельности населения муниципального образования "Тиманский сельсовет" НАО на 2022 год"</t>
  </si>
  <si>
    <t>42.0.00.92050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</si>
  <si>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</si>
  <si>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</si>
  <si>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</si>
  <si>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</si>
  <si>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</si>
  <si>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« Развитие транспортной инфраструктур муниципального района «Заполярный район» на 2021-2030 годы»</t>
  </si>
  <si>
    <t>Иные межбюджетные трансферты в рамках муниципальной программы «Развитие транспортной инфраструктуры муниципального  района «Заполярный район» на 2021-2030 годы»</t>
  </si>
  <si>
    <t>Дорожное хозяйство (дорожные фонды)</t>
  </si>
  <si>
    <t>Иные межбюджетные трансферты в рамках муниципальной программы «Развитие транспортной инфраструктуры поселений муниципального  района «Заполярный район» на 2021-2030 годы»</t>
  </si>
  <si>
    <t>Муниципальный дорожный фонд</t>
  </si>
  <si>
    <t>98.0.00.93100</t>
  </si>
  <si>
    <t>Другие вопросы в области национальной экономики</t>
  </si>
  <si>
    <t>12</t>
  </si>
  <si>
    <t>Муниципальная программа «Поддержка малого и среднего предпринимательства в муниципальном образовании «Тиманский сельсовет» Ненецкого автономного округа» на 2021 год</t>
  </si>
  <si>
    <t>40.0.00.00000</t>
  </si>
  <si>
    <t xml:space="preserve">   Мероприятия в рамках Муниципальной программы «Поддержка малого и среднего предпринимательства в муниципальном образовании «Тиманский сельсовет» Ненецкого автономного округа» на 2022 год</t>
  </si>
  <si>
    <t>40.0.00.93010</t>
  </si>
  <si>
    <t>Социальное обеспечение и иные выплаты населению</t>
  </si>
  <si>
    <t>300</t>
  </si>
  <si>
    <t>ЖИЛИЩНО – КОММУНАЛЬНОЕ ХОЗЯЙСТВО</t>
  </si>
  <si>
    <t>05</t>
  </si>
  <si>
    <t>Жилищное хозяйство</t>
  </si>
  <si>
    <t>Муниципальная программа «Строительство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годы»</t>
  </si>
  <si>
    <t>35.0.00.00000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</si>
  <si>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годы»</t>
  </si>
  <si>
    <t>35.0.00.89250</t>
  </si>
  <si>
    <t>- капитальный ремонт печи в  муниципальной  квартире  № 1 дома № 33 по ул. Центральная в п. Выучейский МО "Тиманский сельсовет" НАО</t>
  </si>
  <si>
    <t>- капитальный ремонт жилого дома № 102 по ул. Сельская в п.Индига МО "Тиманский сельсовет" НАО</t>
  </si>
  <si>
    <t xml:space="preserve">- приобретение квартиры в п. Индига МО "Тиманский сельсовет" НАО </t>
  </si>
  <si>
    <t>Капитальные вложения в объекты государственной (муниципальной) собственности</t>
  </si>
  <si>
    <t>400</t>
  </si>
  <si>
    <t>Другие мероприятия в области жилищного хозяйства</t>
  </si>
  <si>
    <t>98.0.00.96130</t>
  </si>
  <si>
    <t>Коммунальное хозяйство</t>
  </si>
  <si>
    <t>Муниципальная программа " Развитие социальной инфраструктуры и создание комфортных условий проживания на территории муниципального района «Заполярный район" на 2021-2030 годы"</t>
  </si>
  <si>
    <t>32.0.00.00000</t>
  </si>
  <si>
    <t>Иные межбюджетные трансферты в рамках муниципальной программы «Развитие социальной инфраструктуры и создание комфортных условий проживания на территории муниципального района «Заполярный район» на 2021-2030 годы»</t>
  </si>
  <si>
    <t>32.0.00.89230</t>
  </si>
  <si>
    <t>Муниципальная программа  «Развитие коммунальной инфраструктуры муниципального района «Заполярный район» на 2020-2030 годы»</t>
  </si>
  <si>
    <t>36.0.00.00000</t>
  </si>
  <si>
    <t>Иные межбюджетные трансферты в рамках муниципальной программы «Развитие коммунальной инфраструктуры муниципального района «Заполярный район» на 2020-2030 годы»</t>
  </si>
  <si>
    <t>36.0.00.89260</t>
  </si>
  <si>
    <t>Благоустройство</t>
  </si>
  <si>
    <t>Другие вопросы в области жилищно-коммунального хозяйства</t>
  </si>
  <si>
    <t>Иные межбюджетные трансферты на организацию ритуальных услуг</t>
  </si>
  <si>
    <t>98.0.00.89140</t>
  </si>
  <si>
    <t>СОЦИАЛЬНАЯ  ПОЛИТИКА</t>
  </si>
  <si>
    <t>Пенсионное обеспечение</t>
  </si>
  <si>
    <t>Муниципальная программа "Развитие административной системы местного самоуправления муниципального района  «Заполярный район " на 2017-2025 годы»</t>
  </si>
  <si>
    <t>Социальное обеспечение населения</t>
  </si>
  <si>
    <t>41.0.00.00000</t>
  </si>
  <si>
    <t>МП "Старшее поколение на 2022 год"</t>
  </si>
  <si>
    <t>41.0.00.95010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</si>
  <si>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</si>
  <si>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</si>
  <si>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</si>
  <si>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</si>
  <si>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расходных 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за счет средств местного бюджета</t>
  </si>
  <si>
    <t>98.0.00.S9530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</si>
  <si>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</si>
  <si>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- 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</si>
  <si>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- ремонт общественной бани п.Индига МО "Тиманский сельсовет" НАО</t>
  </si>
  <si>
    <t>680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</si>
  <si>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</si>
  <si>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</si>
  <si>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Иные межбюджетные трансферты в рамках муниципальной программы «Управление муниципальным имуществом  муниципального района «Заполярный район» на 2022-2030 годы»</t>
  </si>
  <si>
    <t>Администрация Сельского поселения «Тиманский сельсовет» Заполярного района Ненецкого автономного округа</t>
  </si>
  <si>
    <t xml:space="preserve"> - обустройство проезда в районе от ул. Армейская до сельского кладбища п. Индига Сельского поселения "Тиманский сельсовет" ЗР НАО"</t>
  </si>
  <si>
    <t>Глава Сельского поселения</t>
  </si>
  <si>
    <t>Представительный орган Сельского поселения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</si>
  <si>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 — 2030 годы"</t>
  </si>
  <si>
    <t>предоставление муниципальным  образованиям иных межбюджетных трансфертов  на возмещение недополученных доходов или финансового возмещения затрат, возникающих при оказании жителям поселения услуг общественных бань</t>
  </si>
  <si>
    <t>Прочие мероприятия по благоустройству</t>
  </si>
  <si>
    <t>98.0.00.96360</t>
  </si>
  <si>
    <t>План на 2024 год</t>
  </si>
  <si>
    <t>План на 2025 год</t>
  </si>
  <si>
    <t>План на 2024 год (тыс.руб.)</t>
  </si>
  <si>
    <t>План на 2025 год (тыс.руб.)</t>
  </si>
  <si>
    <t>План на 2024 года (тыс.руб.)</t>
  </si>
  <si>
    <t>План на 2025 года (тыс.руб.)</t>
  </si>
  <si>
    <t>Муниципальная программа "Развитие административной системы местного самоуправления муниципального района  " Заполярный район " на 2017-2025 годы "</t>
  </si>
  <si>
    <t xml:space="preserve">на выранивание 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</si>
  <si>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</si>
  <si>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</si>
  <si>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</si>
  <si>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 xml:space="preserve"> Содержание авиаплощадок в поселениях Заполярного района</t>
  </si>
  <si>
    <t>Обозначение и содержание снегоходных маршрутов</t>
  </si>
  <si>
    <t>Ремонт и содержание автомобильных дорог общего пользования местного значения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</si>
  <si>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</si>
  <si>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</si>
  <si>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</si>
  <si>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Предоставление муниципальным  образованиям иных межбюджетных трансфертов  на возмещение недополученных доходов или финансовое возмещение затрат возникающих при оказании жителям поселения услуг общественных бань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</si>
  <si>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</si>
  <si>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</si>
  <si>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</si>
  <si>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</si>
  <si>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</si>
  <si>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</si>
  <si>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Муниципальная программа «Развитие административной системы местного самоуправления муниципального района «Заполярный район» на 2017-2025 годы»</t>
  </si>
  <si>
    <t>Межбюджетные  трансферты,  передаваемые бюджетам 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</si>
  <si>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Капитальный и текущий ремонт муниципального имущества, разработка проектной документации. Сельское поселение "Тиманский сельсовет" Заполярного района Ненецкого автономного округа
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</si>
  <si>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</si>
  <si>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Текущий ремонт подвесного моста в п. Индига Сельского поселения "Тиманский сельсовет" ЗР НАО</t>
  </si>
  <si>
    <t>Текущий ремонт подвесного моста в п. Индига Сельского поселения "Тиманский сельсовет" ЗР НАО"</t>
  </si>
  <si>
    <t>Сельского поселения «Тиманский сельсовет» ЗР НАО</t>
  </si>
  <si>
    <t>Муниципальная программа "Развитие транспортной инфраструктуры муниципального района "Заполярный район" на 2021-2030 годы"</t>
  </si>
  <si>
    <r>
      <t xml:space="preserve">- 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</t>
    </r>
    <r>
      <rPr>
        <b/>
        <sz val="12"/>
        <rFont val="Times New Roman"/>
        <family val="1"/>
        <charset val="204"/>
      </rPr>
      <t>)</t>
    </r>
  </si>
  <si>
    <t>Прочие поступления от использования имущества, находящегося в государственной и муниципальной собственности  (за  исключением  имущества
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</si>
  <si>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сельских поселений (за  исключением  имущества  муниципальных
бюджетных и автономных учреждений, а также имущества  муниципальных  унитарных предприятий, в том числе казенных)</t>
  </si>
  <si>
    <t>Налог,  взимаемый  с  налогоплательщиков, выбравших в качестве объекта налогообложения доходы, уменьшенные на величину расходов (в том
числе  минимальный  налог,  зачисляемый  в бюджеты субъектов Российской Федерации)</t>
  </si>
  <si>
    <t>Сельское поселение "Тиманский сельсовет" Заполярного района Ненецкого автономного округа 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</si>
  <si>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000 1 01 02010 01 0000 110</t>
  </si>
  <si>
    <t>680 2 02 16001 10 0000 150</t>
  </si>
  <si>
    <t xml:space="preserve">Субвенции бюджетам сельских поселений на осуществление   первичного воинского учета органами местного самоуправления поселений, муниципальных и городских округов </t>
  </si>
  <si>
    <t>Сумма (тыс.руб.)</t>
  </si>
  <si>
    <t>Приложение № 4</t>
  </si>
  <si>
    <t>Иные межбюджетные трансферты на поддержку  мер по обеспечению сбалансированности бюджетов поселений</t>
  </si>
  <si>
    <t>182 1 03 02230 01 0000 110</t>
  </si>
  <si>
    <t>182 1 03 02231 01 0000 110</t>
  </si>
  <si>
    <t>182 1 03 02240 01 0000 110</t>
  </si>
  <si>
    <t>182 1 03 02241 01 0000 110</t>
  </si>
  <si>
    <t>182 1 03 02250 01 0000 110</t>
  </si>
  <si>
    <t>182 1 03 02251 01 0000 110</t>
  </si>
  <si>
    <t>182 1 03 02260 01 0000 110</t>
  </si>
  <si>
    <t>182 1 03 02261 01 0000 110</t>
  </si>
  <si>
    <t>Иные межбюджетные трансферты местным бюджетам для поощрения муниципальных управленческих команд за дотижение Ненецким автономным округом показателей эффективности деятельности высшего должностного лица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</si>
  <si>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227;227,1;228 Налогового кодекса Российской Федерации, а также доходов от долевого участия организации, полученных в виде дивидендов.</t>
  </si>
  <si>
    <t xml:space="preserve">Иные межбюджетные трансферты местным бюджетам 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 </t>
  </si>
  <si>
    <t>98.0.00.79020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</si>
  <si>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</si>
  <si>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"О местном бюджете на 2024 год"</t>
  </si>
  <si>
    <t>2023 г.</t>
  </si>
  <si>
    <t xml:space="preserve"> местного бюджета по кодам классификации доходов бюджетов, по кодам видов доходов, подвидов доходов, классификации операций сектора государственного управления, относящихся к доходам местного бюджета на 2024 год </t>
  </si>
  <si>
    <t xml:space="preserve">2023г.  № </t>
  </si>
  <si>
    <t>Источники финансирования дефицита местного бюджета  на 2024 год</t>
  </si>
  <si>
    <t xml:space="preserve">2023 №  </t>
  </si>
  <si>
    <t xml:space="preserve">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2024 год </t>
  </si>
  <si>
    <t xml:space="preserve"> 2023 №    </t>
  </si>
  <si>
    <t xml:space="preserve"> бюджетных ассигнований по разделам и  подразделам классификации расходов бюджетов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</si>
</sst>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00"/>
    <numFmt numFmtId="166" formatCode="#,##0.0"/>
    <numFmt numFmtId="167" formatCode="#,##0.00_ ;[Red]\-#,##0.00\ "/>
  </numFmts>
  <fonts count="3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63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family val="2"/>
      <charset val="204"/>
    </font>
    <font>
      <b/>
      <sz val="14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color theme="4" tint="-0.499984740745262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15"/>
      </patternFill>
    </fill>
    <fill>
      <patternFill patternType="solid">
        <fgColor indexed="31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3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43"/>
      </patternFill>
    </fill>
    <fill>
      <patternFill patternType="solid">
        <fgColor indexed="41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15"/>
        <b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22"/>
      </patternFill>
    </fill>
    <fill>
      <patternFill patternType="solid">
        <fgColor indexed="51"/>
        <bgColor indexed="47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FFCCFF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C000"/>
        <bgColor indexed="47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37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7" fillId="0" borderId="0" xfId="0" applyFont="1"/>
    <xf numFmtId="0" fontId="11" fillId="0" borderId="0" xfId="0" applyFont="1"/>
    <xf numFmtId="0" fontId="4" fillId="0" borderId="2" xfId="0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>
      <alignment wrapText="1"/>
    </xf>
    <xf numFmtId="0" fontId="16" fillId="0" borderId="0" xfId="0" applyFont="1"/>
    <xf numFmtId="0" fontId="3" fillId="0" borderId="0" xfId="0" applyFont="1" applyAlignment="1">
      <alignment horizontal="right" vertical="center"/>
    </xf>
    <xf numFmtId="49" fontId="0" fillId="0" borderId="0" xfId="0" applyNumberFormat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justify" vertical="top"/>
    </xf>
    <xf numFmtId="0" fontId="6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31" fillId="2" borderId="3" xfId="0" applyFont="1" applyFill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31" fillId="19" borderId="3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49" fontId="9" fillId="20" borderId="3" xfId="0" applyNumberFormat="1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32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2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33" fillId="0" borderId="0" xfId="0" applyFont="1"/>
    <xf numFmtId="0" fontId="4" fillId="21" borderId="3" xfId="0" applyFont="1" applyFill="1" applyBorder="1" applyAlignment="1">
      <alignment horizontal="justify" vertical="top" wrapText="1"/>
    </xf>
    <xf numFmtId="0" fontId="13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center" vertical="center" wrapText="1"/>
    </xf>
    <xf numFmtId="49" fontId="10" fillId="1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center" vertical="center" wrapText="1"/>
    </xf>
    <xf numFmtId="49" fontId="10" fillId="1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left" vertical="center" wrapText="1"/>
    </xf>
    <xf numFmtId="0" fontId="10" fillId="13" borderId="3" xfId="0" applyFont="1" applyFill="1" applyBorder="1" applyAlignment="1">
      <alignment horizontal="center" vertical="center" wrapText="1"/>
    </xf>
    <xf numFmtId="49" fontId="10" fillId="13" borderId="3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left" vertical="center" wrapText="1"/>
    </xf>
    <xf numFmtId="0" fontId="10" fillId="14" borderId="3" xfId="0" applyFont="1" applyFill="1" applyBorder="1" applyAlignment="1">
      <alignment horizontal="center" vertical="center" wrapText="1"/>
    </xf>
    <xf numFmtId="49" fontId="10" fillId="14" borderId="3" xfId="0" applyNumberFormat="1" applyFont="1" applyFill="1" applyBorder="1" applyAlignment="1">
      <alignment horizontal="center" vertical="center" wrapText="1"/>
    </xf>
    <xf numFmtId="49" fontId="14" fillId="14" borderId="3" xfId="0" applyNumberFormat="1" applyFont="1" applyFill="1" applyBorder="1" applyAlignment="1">
      <alignment horizontal="center" vertical="center" wrapText="1"/>
    </xf>
    <xf numFmtId="49" fontId="9" fillId="14" borderId="3" xfId="0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left" vertical="center" wrapText="1"/>
    </xf>
    <xf numFmtId="0" fontId="9" fillId="15" borderId="3" xfId="0" applyFont="1" applyFill="1" applyBorder="1" applyAlignment="1">
      <alignment horizontal="center" vertical="center" wrapText="1"/>
    </xf>
    <xf numFmtId="49" fontId="9" fillId="15" borderId="3" xfId="0" applyNumberFormat="1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center" vertical="center" wrapText="1"/>
    </xf>
    <xf numFmtId="49" fontId="9" fillId="16" borderId="3" xfId="0" applyNumberFormat="1" applyFont="1" applyFill="1" applyBorder="1" applyAlignment="1">
      <alignment horizontal="center" vertical="center" wrapText="1"/>
    </xf>
    <xf numFmtId="49" fontId="14" fillId="16" borderId="3" xfId="0" applyNumberFormat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 applyProtection="1">
      <alignment horizontal="left" vertical="center" wrapText="1"/>
      <protection hidden="1"/>
    </xf>
    <xf numFmtId="49" fontId="14" fillId="15" borderId="3" xfId="0" applyNumberFormat="1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14" fillId="17" borderId="3" xfId="0" applyFont="1" applyFill="1" applyBorder="1" applyAlignment="1">
      <alignment horizontal="center" vertical="center" wrapText="1"/>
    </xf>
    <xf numFmtId="49" fontId="14" fillId="17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center" vertical="center" wrapText="1"/>
    </xf>
    <xf numFmtId="49" fontId="10" fillId="18" borderId="3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center" vertical="center" wrapText="1"/>
    </xf>
    <xf numFmtId="49" fontId="10" fillId="15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left" vertical="center" wrapText="1"/>
    </xf>
    <xf numFmtId="0" fontId="10" fillId="17" borderId="3" xfId="0" applyFont="1" applyFill="1" applyBorder="1" applyAlignment="1">
      <alignment horizontal="center" vertical="center" wrapText="1"/>
    </xf>
    <xf numFmtId="49" fontId="10" fillId="17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center" vertical="center" wrapText="1"/>
    </xf>
    <xf numFmtId="49" fontId="10" fillId="11" borderId="3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center" vertical="center" wrapText="1"/>
    </xf>
    <xf numFmtId="49" fontId="10" fillId="16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4" fillId="13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22" borderId="3" xfId="0" applyFont="1" applyFill="1" applyBorder="1" applyAlignment="1">
      <alignment horizontal="left" vertical="center" wrapText="1"/>
    </xf>
    <xf numFmtId="0" fontId="9" fillId="23" borderId="3" xfId="0" applyFont="1" applyFill="1" applyBorder="1" applyAlignment="1">
      <alignment horizontal="center" vertical="center" wrapText="1"/>
    </xf>
    <xf numFmtId="49" fontId="9" fillId="2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24" borderId="3" xfId="0" applyFont="1" applyFill="1" applyBorder="1" applyAlignment="1">
      <alignment horizontal="left" vertical="center" wrapText="1"/>
    </xf>
    <xf numFmtId="0" fontId="10" fillId="24" borderId="3" xfId="0" applyFont="1" applyFill="1" applyBorder="1" applyAlignment="1">
      <alignment horizontal="center" vertical="center" wrapText="1"/>
    </xf>
    <xf numFmtId="49" fontId="10" fillId="24" borderId="3" xfId="0" applyNumberFormat="1" applyFont="1" applyFill="1" applyBorder="1" applyAlignment="1">
      <alignment horizontal="center" vertical="center" wrapText="1"/>
    </xf>
    <xf numFmtId="49" fontId="13" fillId="24" borderId="3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left" vertical="center" wrapText="1"/>
    </xf>
    <xf numFmtId="0" fontId="10" fillId="19" borderId="3" xfId="0" applyFont="1" applyFill="1" applyBorder="1" applyAlignment="1">
      <alignment horizontal="center" vertical="center" wrapText="1"/>
    </xf>
    <xf numFmtId="49" fontId="10" fillId="19" borderId="3" xfId="0" applyNumberFormat="1" applyFont="1" applyFill="1" applyBorder="1" applyAlignment="1">
      <alignment horizontal="center" vertical="center" wrapText="1"/>
    </xf>
    <xf numFmtId="49" fontId="10" fillId="25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21" fillId="0" borderId="0" xfId="0" applyNumberFormat="1" applyFont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4" fontId="5" fillId="0" borderId="0" xfId="0" applyNumberFormat="1" applyFont="1" applyAlignment="1">
      <alignment horizontal="center" vertical="top"/>
    </xf>
    <xf numFmtId="166" fontId="0" fillId="0" borderId="0" xfId="0" applyNumberFormat="1"/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6" fontId="10" fillId="0" borderId="3" xfId="0" applyNumberFormat="1" applyFont="1" applyBorder="1" applyAlignment="1">
      <alignment horizontal="center" vertical="center" wrapText="1"/>
    </xf>
    <xf numFmtId="166" fontId="10" fillId="6" borderId="3" xfId="0" applyNumberFormat="1" applyFont="1" applyFill="1" applyBorder="1" applyAlignment="1">
      <alignment horizontal="center" vertical="center" wrapText="1"/>
    </xf>
    <xf numFmtId="166" fontId="10" fillId="7" borderId="3" xfId="0" applyNumberFormat="1" applyFont="1" applyFill="1" applyBorder="1" applyAlignment="1">
      <alignment horizontal="center" vertical="center" wrapText="1"/>
    </xf>
    <xf numFmtId="166" fontId="10" fillId="8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6" fontId="10" fillId="9" borderId="3" xfId="0" applyNumberFormat="1" applyFont="1" applyFill="1" applyBorder="1" applyAlignment="1">
      <alignment horizontal="center" vertical="center" wrapText="1"/>
    </xf>
    <xf numFmtId="166" fontId="10" fillId="10" borderId="3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10" fillId="19" borderId="3" xfId="0" applyNumberFormat="1" applyFont="1" applyFill="1" applyBorder="1" applyAlignment="1">
      <alignment horizontal="center" vertical="center" wrapText="1"/>
    </xf>
    <xf numFmtId="166" fontId="10" fillId="12" borderId="3" xfId="0" applyNumberFormat="1" applyFont="1" applyFill="1" applyBorder="1" applyAlignment="1">
      <alignment horizontal="center" vertical="center" wrapText="1"/>
    </xf>
    <xf numFmtId="166" fontId="10" fillId="13" borderId="3" xfId="0" applyNumberFormat="1" applyFont="1" applyFill="1" applyBorder="1" applyAlignment="1">
      <alignment horizontal="center" vertical="center" wrapText="1"/>
    </xf>
    <xf numFmtId="166" fontId="10" fillId="14" borderId="3" xfId="0" applyNumberFormat="1" applyFont="1" applyFill="1" applyBorder="1" applyAlignment="1">
      <alignment horizontal="center" vertical="center" wrapText="1"/>
    </xf>
    <xf numFmtId="166" fontId="9" fillId="13" borderId="3" xfId="0" applyNumberFormat="1" applyFont="1" applyFill="1" applyBorder="1" applyAlignment="1">
      <alignment horizontal="center" vertical="center" wrapText="1"/>
    </xf>
    <xf numFmtId="166" fontId="9" fillId="15" borderId="3" xfId="0" applyNumberFormat="1" applyFont="1" applyFill="1" applyBorder="1" applyAlignment="1">
      <alignment horizontal="center" vertical="center" wrapText="1"/>
    </xf>
    <xf numFmtId="166" fontId="9" fillId="23" borderId="3" xfId="0" applyNumberFormat="1" applyFont="1" applyFill="1" applyBorder="1" applyAlignment="1">
      <alignment horizontal="center" vertical="center" wrapText="1"/>
    </xf>
    <xf numFmtId="166" fontId="9" fillId="16" borderId="3" xfId="0" applyNumberFormat="1" applyFont="1" applyFill="1" applyBorder="1" applyAlignment="1">
      <alignment horizontal="center" vertical="center" wrapText="1"/>
    </xf>
    <xf numFmtId="166" fontId="10" fillId="24" borderId="3" xfId="0" applyNumberFormat="1" applyFont="1" applyFill="1" applyBorder="1" applyAlignment="1">
      <alignment horizontal="center" vertical="center" wrapText="1"/>
    </xf>
    <xf numFmtId="166" fontId="14" fillId="17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0" fillId="18" borderId="3" xfId="0" applyNumberFormat="1" applyFont="1" applyFill="1" applyBorder="1" applyAlignment="1">
      <alignment horizontal="center" vertical="center" wrapText="1"/>
    </xf>
    <xf numFmtId="166" fontId="10" fillId="15" borderId="3" xfId="0" applyNumberFormat="1" applyFont="1" applyFill="1" applyBorder="1" applyAlignment="1">
      <alignment horizontal="center" vertical="center" wrapText="1"/>
    </xf>
    <xf numFmtId="166" fontId="10" fillId="17" borderId="3" xfId="0" applyNumberFormat="1" applyFont="1" applyFill="1" applyBorder="1" applyAlignment="1">
      <alignment horizontal="center" vertical="center" wrapText="1"/>
    </xf>
    <xf numFmtId="166" fontId="10" fillId="11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0" fillId="16" borderId="3" xfId="0" applyNumberFormat="1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6" fontId="5" fillId="0" borderId="2" xfId="0" applyNumberFormat="1" applyFont="1" applyBorder="1" applyAlignment="1">
      <alignment horizontal="center" vertical="top"/>
    </xf>
    <xf numFmtId="166" fontId="22" fillId="9" borderId="1" xfId="0" applyNumberFormat="1" applyFont="1" applyFill="1" applyBorder="1" applyAlignment="1">
      <alignment horizontal="center" vertical="center" wrapText="1"/>
    </xf>
    <xf numFmtId="166" fontId="22" fillId="15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166" fontId="22" fillId="26" borderId="3" xfId="0" applyNumberFormat="1" applyFont="1" applyFill="1" applyBorder="1" applyAlignment="1">
      <alignment horizontal="center" vertical="center" wrapText="1"/>
    </xf>
    <xf numFmtId="166" fontId="22" fillId="0" borderId="3" xfId="0" applyNumberFormat="1" applyFont="1" applyBorder="1" applyAlignment="1">
      <alignment horizontal="center" vertical="center" wrapText="1"/>
    </xf>
    <xf numFmtId="166" fontId="22" fillId="2" borderId="3" xfId="0" applyNumberFormat="1" applyFont="1" applyFill="1" applyBorder="1" applyAlignment="1">
      <alignment horizontal="center" vertical="center" wrapText="1"/>
    </xf>
    <xf numFmtId="166" fontId="21" fillId="2" borderId="3" xfId="0" applyNumberFormat="1" applyFont="1" applyFill="1" applyBorder="1" applyAlignment="1">
      <alignment horizontal="center" vertical="center" wrapText="1"/>
    </xf>
    <xf numFmtId="166" fontId="22" fillId="27" borderId="3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4" fillId="0" borderId="3" xfId="0" applyNumberFormat="1" applyFont="1" applyBorder="1" applyAlignment="1">
      <alignment horizontal="center" vertical="center" wrapText="1"/>
    </xf>
    <xf numFmtId="166" fontId="22" fillId="28" borderId="3" xfId="0" applyNumberFormat="1" applyFont="1" applyFill="1" applyBorder="1" applyAlignment="1">
      <alignment horizontal="center" vertical="center" wrapText="1"/>
    </xf>
    <xf numFmtId="166" fontId="34" fillId="2" borderId="3" xfId="0" applyNumberFormat="1" applyFont="1" applyFill="1" applyBorder="1" applyAlignment="1">
      <alignment horizontal="center" vertical="center" wrapText="1"/>
    </xf>
    <xf numFmtId="166" fontId="21" fillId="29" borderId="3" xfId="0" applyNumberFormat="1" applyFont="1" applyFill="1" applyBorder="1" applyAlignment="1">
      <alignment horizontal="center" vertical="center" wrapText="1"/>
    </xf>
    <xf numFmtId="166" fontId="22" fillId="30" borderId="3" xfId="0" applyNumberFormat="1" applyFont="1" applyFill="1" applyBorder="1" applyAlignment="1">
      <alignment horizontal="center" vertical="center" wrapText="1"/>
    </xf>
    <xf numFmtId="166" fontId="22" fillId="31" borderId="3" xfId="0" applyNumberFormat="1" applyFont="1" applyFill="1" applyBorder="1" applyAlignment="1">
      <alignment horizontal="center" vertical="center" wrapText="1"/>
    </xf>
    <xf numFmtId="166" fontId="34" fillId="19" borderId="3" xfId="0" applyNumberFormat="1" applyFont="1" applyFill="1" applyBorder="1" applyAlignment="1">
      <alignment horizontal="center" vertical="center" wrapText="1"/>
    </xf>
    <xf numFmtId="166" fontId="22" fillId="6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166" fontId="35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justify" vertical="top" wrapText="1"/>
    </xf>
    <xf numFmtId="0" fontId="36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4" fillId="15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1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0" fontId="31" fillId="19" borderId="3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167" fontId="3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justify" vertical="top" wrapText="1"/>
    </xf>
    <xf numFmtId="166" fontId="3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top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 wrapText="1"/>
    </xf>
    <xf numFmtId="0" fontId="6" fillId="15" borderId="1" xfId="0" applyFont="1" applyFill="1" applyBorder="1" applyAlignment="1">
      <alignment vertical="top" wrapText="1"/>
    </xf>
    <xf numFmtId="166" fontId="4" fillId="15" borderId="1" xfId="0" applyNumberFormat="1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justify" vertical="top"/>
    </xf>
    <xf numFmtId="166" fontId="4" fillId="0" borderId="4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justify" vertical="top"/>
    </xf>
    <xf numFmtId="166" fontId="4" fillId="26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6" fillId="15" borderId="3" xfId="0" applyFont="1" applyFill="1" applyBorder="1" applyAlignment="1">
      <alignment vertical="top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4" fillId="27" borderId="3" xfId="0" applyFont="1" applyFill="1" applyBorder="1" applyAlignment="1">
      <alignment vertical="center" wrapText="1"/>
    </xf>
    <xf numFmtId="0" fontId="6" fillId="27" borderId="3" xfId="0" applyFont="1" applyFill="1" applyBorder="1" applyAlignment="1">
      <alignment vertical="top" wrapText="1"/>
    </xf>
    <xf numFmtId="166" fontId="4" fillId="27" borderId="3" xfId="0" applyNumberFormat="1" applyFont="1" applyFill="1" applyBorder="1" applyAlignment="1">
      <alignment horizontal="center" vertical="center" wrapText="1"/>
    </xf>
    <xf numFmtId="166" fontId="31" fillId="0" borderId="3" xfId="0" applyNumberFormat="1" applyFont="1" applyBorder="1" applyAlignment="1">
      <alignment horizontal="center" vertical="center" wrapText="1"/>
    </xf>
    <xf numFmtId="166" fontId="32" fillId="0" borderId="3" xfId="0" applyNumberFormat="1" applyFont="1" applyBorder="1" applyAlignment="1">
      <alignment horizontal="center" vertical="center" wrapText="1"/>
    </xf>
    <xf numFmtId="166" fontId="4" fillId="28" borderId="3" xfId="0" applyNumberFormat="1" applyFont="1" applyFill="1" applyBorder="1" applyAlignment="1">
      <alignment horizontal="center" vertical="center" wrapText="1"/>
    </xf>
    <xf numFmtId="166" fontId="31" fillId="2" borderId="3" xfId="0" applyNumberFormat="1" applyFont="1" applyFill="1" applyBorder="1" applyAlignment="1">
      <alignment horizontal="center" vertical="center" wrapText="1"/>
    </xf>
    <xf numFmtId="166" fontId="5" fillId="29" borderId="3" xfId="0" applyNumberFormat="1" applyFont="1" applyFill="1" applyBorder="1" applyAlignment="1">
      <alignment horizontal="center" vertical="center" wrapText="1"/>
    </xf>
    <xf numFmtId="166" fontId="4" fillId="3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justify" vertical="top" wrapText="1"/>
    </xf>
    <xf numFmtId="49" fontId="5" fillId="20" borderId="3" xfId="0" applyNumberFormat="1" applyFont="1" applyFill="1" applyBorder="1" applyAlignment="1">
      <alignment horizontal="justify" vertical="top" wrapText="1"/>
    </xf>
    <xf numFmtId="166" fontId="4" fillId="31" borderId="3" xfId="0" applyNumberFormat="1" applyFont="1" applyFill="1" applyBorder="1" applyAlignment="1">
      <alignment horizontal="center" vertical="center" wrapText="1"/>
    </xf>
    <xf numFmtId="166" fontId="31" fillId="19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justify" vertical="top" wrapText="1"/>
    </xf>
    <xf numFmtId="49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 wrapText="1"/>
    </xf>
    <xf numFmtId="166" fontId="29" fillId="0" borderId="1" xfId="0" applyNumberFormat="1" applyFont="1" applyBorder="1" applyAlignment="1">
      <alignment horizontal="center" vertical="top" wrapText="1"/>
    </xf>
    <xf numFmtId="167" fontId="9" fillId="0" borderId="0" xfId="0" applyNumberFormat="1" applyFont="1" applyAlignment="1">
      <alignment horizontal="right"/>
    </xf>
    <xf numFmtId="0" fontId="10" fillId="32" borderId="3" xfId="0" applyFont="1" applyFill="1" applyBorder="1" applyAlignment="1">
      <alignment horizontal="left" vertical="center" wrapText="1"/>
    </xf>
    <xf numFmtId="0" fontId="10" fillId="32" borderId="3" xfId="0" applyFont="1" applyFill="1" applyBorder="1" applyAlignment="1">
      <alignment horizontal="center" vertical="center" textRotation="90" wrapText="1"/>
    </xf>
    <xf numFmtId="166" fontId="10" fillId="32" borderId="3" xfId="0" applyNumberFormat="1" applyFont="1" applyFill="1" applyBorder="1" applyAlignment="1">
      <alignment horizontal="center" vertical="center" wrapText="1"/>
    </xf>
    <xf numFmtId="0" fontId="10" fillId="33" borderId="3" xfId="0" applyFont="1" applyFill="1" applyBorder="1" applyAlignment="1">
      <alignment horizontal="left" vertical="center" wrapText="1"/>
    </xf>
    <xf numFmtId="49" fontId="10" fillId="33" borderId="3" xfId="0" applyNumberFormat="1" applyFont="1" applyFill="1" applyBorder="1" applyAlignment="1">
      <alignment horizontal="center" vertical="center" wrapText="1"/>
    </xf>
    <xf numFmtId="166" fontId="10" fillId="33" borderId="3" xfId="0" applyNumberFormat="1" applyFont="1" applyFill="1" applyBorder="1" applyAlignment="1">
      <alignment horizontal="center" vertical="center" wrapText="1"/>
    </xf>
    <xf numFmtId="0" fontId="10" fillId="34" borderId="3" xfId="0" applyFont="1" applyFill="1" applyBorder="1" applyAlignment="1">
      <alignment horizontal="left" vertical="center" wrapText="1"/>
    </xf>
    <xf numFmtId="49" fontId="10" fillId="34" borderId="3" xfId="0" applyNumberFormat="1" applyFont="1" applyFill="1" applyBorder="1" applyAlignment="1">
      <alignment horizontal="center" vertical="center" wrapText="1"/>
    </xf>
    <xf numFmtId="166" fontId="10" fillId="34" borderId="3" xfId="0" applyNumberFormat="1" applyFont="1" applyFill="1" applyBorder="1" applyAlignment="1">
      <alignment horizontal="center" vertical="center" wrapText="1"/>
    </xf>
    <xf numFmtId="0" fontId="9" fillId="35" borderId="3" xfId="0" applyFont="1" applyFill="1" applyBorder="1" applyAlignment="1">
      <alignment horizontal="left" vertical="center" wrapText="1"/>
    </xf>
    <xf numFmtId="49" fontId="9" fillId="35" borderId="3" xfId="0" applyNumberFormat="1" applyFont="1" applyFill="1" applyBorder="1" applyAlignment="1">
      <alignment horizontal="center" vertical="center" wrapText="1"/>
    </xf>
    <xf numFmtId="166" fontId="9" fillId="35" borderId="3" xfId="0" applyNumberFormat="1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left" vertical="center" wrapText="1"/>
    </xf>
    <xf numFmtId="49" fontId="10" fillId="36" borderId="3" xfId="0" applyNumberFormat="1" applyFont="1" applyFill="1" applyBorder="1" applyAlignment="1">
      <alignment horizontal="center" vertical="center" wrapText="1"/>
    </xf>
    <xf numFmtId="166" fontId="10" fillId="36" borderId="3" xfId="0" applyNumberFormat="1" applyFont="1" applyFill="1" applyBorder="1" applyAlignment="1">
      <alignment horizontal="center" vertical="center" wrapText="1"/>
    </xf>
    <xf numFmtId="0" fontId="10" fillId="37" borderId="3" xfId="0" applyFont="1" applyFill="1" applyBorder="1" applyAlignment="1">
      <alignment horizontal="left" vertical="center" wrapText="1"/>
    </xf>
    <xf numFmtId="49" fontId="10" fillId="37" borderId="3" xfId="0" applyNumberFormat="1" applyFont="1" applyFill="1" applyBorder="1" applyAlignment="1">
      <alignment horizontal="center" vertical="center" wrapText="1"/>
    </xf>
    <xf numFmtId="166" fontId="10" fillId="37" borderId="3" xfId="0" applyNumberFormat="1" applyFont="1" applyFill="1" applyBorder="1" applyAlignment="1">
      <alignment horizontal="center" vertical="center" wrapText="1"/>
    </xf>
    <xf numFmtId="0" fontId="10" fillId="38" borderId="3" xfId="0" applyFont="1" applyFill="1" applyBorder="1" applyAlignment="1">
      <alignment horizontal="left" vertical="center" wrapText="1"/>
    </xf>
    <xf numFmtId="49" fontId="10" fillId="38" borderId="3" xfId="0" applyNumberFormat="1" applyFont="1" applyFill="1" applyBorder="1" applyAlignment="1">
      <alignment horizontal="center" vertical="center" wrapText="1"/>
    </xf>
    <xf numFmtId="166" fontId="10" fillId="38" borderId="3" xfId="0" applyNumberFormat="1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left" vertical="center" wrapText="1"/>
    </xf>
    <xf numFmtId="49" fontId="9" fillId="29" borderId="3" xfId="0" applyNumberFormat="1" applyFont="1" applyFill="1" applyBorder="1" applyAlignment="1">
      <alignment horizontal="center" vertical="center" wrapText="1"/>
    </xf>
    <xf numFmtId="166" fontId="9" fillId="29" borderId="3" xfId="0" applyNumberFormat="1" applyFont="1" applyFill="1" applyBorder="1" applyAlignment="1">
      <alignment horizontal="center" vertical="center" wrapText="1"/>
    </xf>
    <xf numFmtId="49" fontId="9" fillId="20" borderId="3" xfId="0" applyNumberFormat="1" applyFont="1" applyFill="1" applyBorder="1" applyAlignment="1">
      <alignment horizontal="center" vertical="center" wrapText="1"/>
    </xf>
    <xf numFmtId="166" fontId="9" fillId="20" borderId="3" xfId="0" applyNumberFormat="1" applyFont="1" applyFill="1" applyBorder="1" applyAlignment="1">
      <alignment horizontal="center" vertical="center" wrapText="1"/>
    </xf>
    <xf numFmtId="0" fontId="9" fillId="39" borderId="3" xfId="0" applyFont="1" applyFill="1" applyBorder="1" applyAlignment="1">
      <alignment horizontal="left" vertical="center" wrapText="1"/>
    </xf>
    <xf numFmtId="49" fontId="9" fillId="39" borderId="3" xfId="0" applyNumberFormat="1" applyFont="1" applyFill="1" applyBorder="1" applyAlignment="1">
      <alignment horizontal="center" vertical="center" wrapText="1"/>
    </xf>
    <xf numFmtId="166" fontId="9" fillId="39" borderId="3" xfId="0" applyNumberFormat="1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left" vertical="center" wrapText="1"/>
    </xf>
    <xf numFmtId="49" fontId="10" fillId="20" borderId="3" xfId="0" applyNumberFormat="1" applyFont="1" applyFill="1" applyBorder="1" applyAlignment="1">
      <alignment horizontal="center" vertical="center" wrapText="1"/>
    </xf>
    <xf numFmtId="166" fontId="10" fillId="20" borderId="3" xfId="0" applyNumberFormat="1" applyFont="1" applyFill="1" applyBorder="1" applyAlignment="1">
      <alignment horizontal="center" vertical="center" wrapText="1"/>
    </xf>
    <xf numFmtId="0" fontId="10" fillId="40" borderId="3" xfId="0" applyFont="1" applyFill="1" applyBorder="1" applyAlignment="1">
      <alignment horizontal="left" vertical="center" wrapText="1"/>
    </xf>
    <xf numFmtId="49" fontId="10" fillId="40" borderId="3" xfId="0" applyNumberFormat="1" applyFont="1" applyFill="1" applyBorder="1" applyAlignment="1">
      <alignment horizontal="center" vertical="center" wrapText="1"/>
    </xf>
    <xf numFmtId="166" fontId="10" fillId="40" borderId="3" xfId="0" applyNumberFormat="1" applyFont="1" applyFill="1" applyBorder="1" applyAlignment="1">
      <alignment horizontal="center" vertical="center" wrapText="1"/>
    </xf>
    <xf numFmtId="0" fontId="10" fillId="29" borderId="3" xfId="0" applyFont="1" applyFill="1" applyBorder="1" applyAlignment="1">
      <alignment horizontal="left" vertical="center" wrapText="1"/>
    </xf>
    <xf numFmtId="49" fontId="10" fillId="29" borderId="3" xfId="0" applyNumberFormat="1" applyFont="1" applyFill="1" applyBorder="1" applyAlignment="1">
      <alignment horizontal="center" vertical="center" wrapText="1"/>
    </xf>
    <xf numFmtId="166" fontId="10" fillId="29" borderId="3" xfId="0" applyNumberFormat="1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left" vertical="center" wrapText="1"/>
    </xf>
    <xf numFmtId="0" fontId="10" fillId="35" borderId="3" xfId="0" applyFont="1" applyFill="1" applyBorder="1" applyAlignment="1">
      <alignment horizontal="left" vertical="center" wrapText="1"/>
    </xf>
    <xf numFmtId="49" fontId="10" fillId="35" borderId="3" xfId="0" applyNumberFormat="1" applyFont="1" applyFill="1" applyBorder="1" applyAlignment="1">
      <alignment horizontal="center" vertical="center" wrapText="1"/>
    </xf>
    <xf numFmtId="166" fontId="10" fillId="35" borderId="3" xfId="0" applyNumberFormat="1" applyFont="1" applyFill="1" applyBorder="1" applyAlignment="1">
      <alignment horizontal="center" vertical="center" wrapText="1"/>
    </xf>
    <xf numFmtId="0" fontId="10" fillId="39" borderId="3" xfId="0" applyFont="1" applyFill="1" applyBorder="1" applyAlignment="1">
      <alignment horizontal="left" vertical="center" wrapText="1"/>
    </xf>
    <xf numFmtId="49" fontId="10" fillId="39" borderId="3" xfId="0" applyNumberFormat="1" applyFont="1" applyFill="1" applyBorder="1" applyAlignment="1">
      <alignment horizontal="center" vertical="center" wrapText="1"/>
    </xf>
    <xf numFmtId="166" fontId="10" fillId="39" borderId="3" xfId="0" applyNumberFormat="1" applyFont="1" applyFill="1" applyBorder="1" applyAlignment="1">
      <alignment horizontal="center" vertical="center" wrapText="1"/>
    </xf>
    <xf numFmtId="0" fontId="10" fillId="41" borderId="3" xfId="0" applyFont="1" applyFill="1" applyBorder="1" applyAlignment="1">
      <alignment horizontal="left" vertical="center" wrapText="1"/>
    </xf>
    <xf numFmtId="49" fontId="10" fillId="41" borderId="3" xfId="0" applyNumberFormat="1" applyFont="1" applyFill="1" applyBorder="1" applyAlignment="1">
      <alignment horizontal="center" vertical="center" wrapText="1"/>
    </xf>
    <xf numFmtId="166" fontId="10" fillId="41" borderId="3" xfId="0" applyNumberFormat="1" applyFont="1" applyFill="1" applyBorder="1" applyAlignment="1">
      <alignment horizontal="center" vertical="center" wrapText="1"/>
    </xf>
    <xf numFmtId="49" fontId="10" fillId="32" borderId="3" xfId="0" applyNumberFormat="1" applyFont="1" applyFill="1" applyBorder="1" applyAlignment="1">
      <alignment horizontal="center" vertical="center" wrapText="1"/>
    </xf>
    <xf numFmtId="0" fontId="10" fillId="42" borderId="3" xfId="0" applyFont="1" applyFill="1" applyBorder="1" applyAlignment="1">
      <alignment horizontal="left" vertical="center" wrapText="1"/>
    </xf>
    <xf numFmtId="49" fontId="10" fillId="42" borderId="3" xfId="0" applyNumberFormat="1" applyFont="1" applyFill="1" applyBorder="1" applyAlignment="1">
      <alignment horizontal="center" vertical="center" wrapText="1"/>
    </xf>
    <xf numFmtId="166" fontId="10" fillId="4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6" borderId="3" xfId="0" applyFont="1" applyFill="1" applyBorder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66"/>
      <rgbColor rgb="00800000"/>
      <rgbColor rgb="00008000"/>
      <rgbColor rgb="0000000A"/>
      <rgbColor rgb="00808000"/>
      <rgbColor rgb="00800080"/>
      <rgbColor rgb="00008080"/>
      <rgbColor rgb="00CCFF99"/>
      <rgbColor rgb="00808080"/>
      <rgbColor rgb="009999FF"/>
      <rgbColor rgb="00993366"/>
      <rgbColor rgb="00FFFFCC"/>
      <rgbColor rgb="00CCFFFF"/>
      <rgbColor rgb="00660066"/>
      <rgbColor rgb="00FF66CC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D320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tabSelected="1" view="pageBreakPreview" zoomScale="80" zoomScaleNormal="80" zoomScaleSheetLayoutView="80" workbookViewId="0">
      <selection activeCell="C11" sqref="C11"/>
    </sheetView>
  </sheetViews>
  <sheetFormatPr defaultRowHeight="18" x14ac:dyDescent="0.2"/>
  <cols>
    <col min="1" max="1" width="30.7109375" style="32" customWidth="1"/>
    <col min="2" max="2" width="84.85546875" style="1" customWidth="1"/>
    <col min="3" max="3" width="23.7109375" style="54" customWidth="1"/>
    <col min="4" max="4" width="21.7109375" style="167" hidden="1" customWidth="1"/>
    <col min="5" max="5" width="22.7109375" style="167" hidden="1" customWidth="1"/>
    <col min="6" max="6" width="17.42578125" customWidth="1"/>
    <col min="8" max="8" width="15.140625" customWidth="1"/>
  </cols>
  <sheetData>
    <row r="1" spans="1:8" ht="12.75" x14ac:dyDescent="0.2">
      <c r="B1" s="266"/>
      <c r="C1" s="267" t="s">
        <v>0</v>
      </c>
    </row>
    <row r="2" spans="1:8" ht="12.75" x14ac:dyDescent="0.2">
      <c r="B2" s="266"/>
      <c r="C2" s="267" t="s">
        <v>1</v>
      </c>
    </row>
    <row r="3" spans="1:8" ht="12.75" x14ac:dyDescent="0.2">
      <c r="B3" s="266"/>
      <c r="C3" s="267" t="s">
        <v>382</v>
      </c>
    </row>
    <row r="4" spans="1:8" ht="15" x14ac:dyDescent="0.25">
      <c r="B4" s="266"/>
      <c r="C4" s="314" t="s">
        <v>409</v>
      </c>
    </row>
    <row r="5" spans="1:8" ht="15" x14ac:dyDescent="0.25">
      <c r="B5" s="266"/>
      <c r="C5" s="314" t="s">
        <v>408</v>
      </c>
    </row>
    <row r="6" spans="1:8" s="2" customFormat="1" ht="13.15" customHeight="1" x14ac:dyDescent="0.2">
      <c r="A6" s="368"/>
      <c r="B6" s="368"/>
      <c r="C6" s="368"/>
      <c r="D6" s="368"/>
      <c r="E6" s="368"/>
      <c r="G6" s="3"/>
      <c r="H6" s="3"/>
    </row>
    <row r="7" spans="1:8" ht="22.5" x14ac:dyDescent="0.3">
      <c r="A7" s="370" t="s">
        <v>2</v>
      </c>
      <c r="B7" s="370"/>
      <c r="C7" s="370"/>
      <c r="D7" s="370"/>
      <c r="E7" s="370"/>
      <c r="G7" s="3"/>
      <c r="H7" s="3"/>
    </row>
    <row r="8" spans="1:8" ht="70.150000000000006" customHeight="1" x14ac:dyDescent="0.2">
      <c r="A8" s="371" t="s">
        <v>410</v>
      </c>
      <c r="B8" s="371"/>
      <c r="C8" s="371"/>
      <c r="D8" s="371"/>
      <c r="E8" s="371"/>
      <c r="G8" s="3"/>
      <c r="H8" s="3"/>
    </row>
    <row r="9" spans="1:8" ht="18.75" x14ac:dyDescent="0.2">
      <c r="A9" s="246"/>
      <c r="B9" s="4"/>
      <c r="C9" s="52"/>
    </row>
    <row r="10" spans="1:8" ht="18.75" x14ac:dyDescent="0.2">
      <c r="A10" s="247"/>
      <c r="C10" s="53" t="s">
        <v>3</v>
      </c>
      <c r="D10" s="168" t="s">
        <v>3</v>
      </c>
      <c r="E10" s="168" t="s">
        <v>3</v>
      </c>
    </row>
    <row r="11" spans="1:8" s="32" customFormat="1" ht="49.15" customHeight="1" x14ac:dyDescent="0.2">
      <c r="A11" s="274" t="s">
        <v>4</v>
      </c>
      <c r="B11" s="275" t="s">
        <v>5</v>
      </c>
      <c r="C11" s="276" t="s">
        <v>352</v>
      </c>
      <c r="D11" s="169" t="s">
        <v>352</v>
      </c>
      <c r="E11" s="169" t="s">
        <v>353</v>
      </c>
    </row>
    <row r="12" spans="1:8" ht="18.75" x14ac:dyDescent="0.2">
      <c r="A12" s="277" t="s">
        <v>6</v>
      </c>
      <c r="B12" s="278" t="s">
        <v>7</v>
      </c>
      <c r="C12" s="279">
        <f>C13+C19+C29+C35+C43+C47</f>
        <v>3667.29</v>
      </c>
      <c r="D12" s="205" t="e">
        <f>D13+D19+D29+D35+D43+D47</f>
        <v>#REF!</v>
      </c>
      <c r="E12" s="205" t="e">
        <f>E13+E19+E29+E35+E43+E47</f>
        <v>#REF!</v>
      </c>
    </row>
    <row r="13" spans="1:8" ht="18.75" x14ac:dyDescent="0.2">
      <c r="A13" s="280" t="s">
        <v>8</v>
      </c>
      <c r="B13" s="281" t="s">
        <v>9</v>
      </c>
      <c r="C13" s="282">
        <f>C14</f>
        <v>1513.6</v>
      </c>
      <c r="D13" s="206" t="e">
        <f>D14</f>
        <v>#REF!</v>
      </c>
      <c r="E13" s="206" t="e">
        <f>E14</f>
        <v>#REF!</v>
      </c>
    </row>
    <row r="14" spans="1:8" ht="18.75" x14ac:dyDescent="0.2">
      <c r="A14" s="248" t="s">
        <v>10</v>
      </c>
      <c r="B14" s="7" t="s">
        <v>11</v>
      </c>
      <c r="C14" s="217">
        <v>1513.6</v>
      </c>
      <c r="D14" s="207" t="e">
        <f>#REF!</f>
        <v>#REF!</v>
      </c>
      <c r="E14" s="207" t="e">
        <f>#REF!</f>
        <v>#REF!</v>
      </c>
    </row>
    <row r="15" spans="1:8" ht="63" hidden="1" x14ac:dyDescent="0.2">
      <c r="A15" s="249" t="s">
        <v>12</v>
      </c>
      <c r="B15" s="8" t="s">
        <v>13</v>
      </c>
      <c r="C15" s="218">
        <v>0</v>
      </c>
      <c r="D15" s="208">
        <v>0</v>
      </c>
      <c r="E15" s="208">
        <v>0</v>
      </c>
    </row>
    <row r="16" spans="1:8" ht="63" hidden="1" x14ac:dyDescent="0.2">
      <c r="A16" s="249" t="s">
        <v>14</v>
      </c>
      <c r="B16" s="8" t="s">
        <v>15</v>
      </c>
      <c r="C16" s="218">
        <v>0</v>
      </c>
      <c r="D16" s="208">
        <v>0</v>
      </c>
      <c r="E16" s="208">
        <v>0</v>
      </c>
    </row>
    <row r="17" spans="1:6" ht="110.25" hidden="1" x14ac:dyDescent="0.2">
      <c r="A17" s="249" t="s">
        <v>16</v>
      </c>
      <c r="B17" s="8" t="s">
        <v>17</v>
      </c>
      <c r="C17" s="218">
        <v>0</v>
      </c>
      <c r="D17" s="208">
        <v>0</v>
      </c>
      <c r="E17" s="208">
        <v>0</v>
      </c>
    </row>
    <row r="18" spans="1:6" ht="78.599999999999994" customHeight="1" x14ac:dyDescent="0.2">
      <c r="A18" s="248" t="s">
        <v>389</v>
      </c>
      <c r="B18" s="367" t="s">
        <v>404</v>
      </c>
      <c r="C18" s="218">
        <v>1513.6</v>
      </c>
      <c r="D18" s="207" t="e">
        <f>#REF!</f>
        <v>#REF!</v>
      </c>
      <c r="E18" s="207" t="e">
        <f>#REF!</f>
        <v>#REF!</v>
      </c>
    </row>
    <row r="19" spans="1:6" ht="31.5" x14ac:dyDescent="0.2">
      <c r="A19" s="280" t="s">
        <v>18</v>
      </c>
      <c r="B19" s="283" t="s">
        <v>19</v>
      </c>
      <c r="C19" s="282">
        <f>C20</f>
        <v>895.38999999999987</v>
      </c>
      <c r="D19" s="206">
        <v>916.3</v>
      </c>
      <c r="E19" s="206">
        <v>952.95</v>
      </c>
      <c r="F19" s="170"/>
    </row>
    <row r="20" spans="1:6" ht="31.5" x14ac:dyDescent="0.2">
      <c r="A20" s="250" t="s">
        <v>20</v>
      </c>
      <c r="B20" s="9" t="s">
        <v>21</v>
      </c>
      <c r="C20" s="284">
        <f>C21+C23+C25+C27</f>
        <v>895.38999999999987</v>
      </c>
      <c r="D20" s="209">
        <f>D21+D23+D25+D27</f>
        <v>916.3</v>
      </c>
      <c r="E20" s="209">
        <f>E21+E23+E25+E27</f>
        <v>953</v>
      </c>
      <c r="F20" s="13"/>
    </row>
    <row r="21" spans="1:6" ht="63" x14ac:dyDescent="0.2">
      <c r="A21" s="244" t="s">
        <v>395</v>
      </c>
      <c r="B21" s="21" t="s">
        <v>22</v>
      </c>
      <c r="C21" s="285">
        <v>391.4</v>
      </c>
      <c r="D21" s="210">
        <f>D22</f>
        <v>480.55</v>
      </c>
      <c r="E21" s="210">
        <f>E22</f>
        <v>509.5</v>
      </c>
    </row>
    <row r="22" spans="1:6" ht="87" customHeight="1" x14ac:dyDescent="0.2">
      <c r="A22" s="244" t="s">
        <v>396</v>
      </c>
      <c r="B22" s="21" t="s">
        <v>23</v>
      </c>
      <c r="C22" s="285">
        <v>528.6</v>
      </c>
      <c r="D22" s="210">
        <f>459.5+21.05</f>
        <v>480.55</v>
      </c>
      <c r="E22" s="210">
        <v>509.5</v>
      </c>
    </row>
    <row r="23" spans="1:6" ht="76.150000000000006" customHeight="1" x14ac:dyDescent="0.2">
      <c r="A23" s="244" t="s">
        <v>397</v>
      </c>
      <c r="B23" s="21" t="s">
        <v>24</v>
      </c>
      <c r="C23" s="285">
        <f>C24</f>
        <v>2.7</v>
      </c>
      <c r="D23" s="210">
        <f>D24</f>
        <v>1.9</v>
      </c>
      <c r="E23" s="210">
        <f>E24</f>
        <v>1.9</v>
      </c>
    </row>
    <row r="24" spans="1:6" ht="99.6" customHeight="1" x14ac:dyDescent="0.2">
      <c r="A24" s="244" t="s">
        <v>398</v>
      </c>
      <c r="B24" s="21" t="s">
        <v>25</v>
      </c>
      <c r="C24" s="285">
        <v>2.7</v>
      </c>
      <c r="D24" s="210">
        <v>1.9</v>
      </c>
      <c r="E24" s="210">
        <v>1.9</v>
      </c>
    </row>
    <row r="25" spans="1:6" ht="54" customHeight="1" x14ac:dyDescent="0.2">
      <c r="A25" s="244" t="s">
        <v>399</v>
      </c>
      <c r="B25" s="21" t="s">
        <v>26</v>
      </c>
      <c r="C25" s="285">
        <f>C26</f>
        <v>549.79999999999995</v>
      </c>
      <c r="D25" s="210">
        <f>D26</f>
        <v>476.85</v>
      </c>
      <c r="E25" s="210">
        <f>E26</f>
        <v>484.6</v>
      </c>
    </row>
    <row r="26" spans="1:6" ht="85.15" customHeight="1" x14ac:dyDescent="0.2">
      <c r="A26" s="244" t="s">
        <v>400</v>
      </c>
      <c r="B26" s="21" t="s">
        <v>27</v>
      </c>
      <c r="C26" s="285">
        <v>549.79999999999995</v>
      </c>
      <c r="D26" s="210">
        <f>456.5+20.35</f>
        <v>476.85</v>
      </c>
      <c r="E26" s="210">
        <f>456.5+28.1</f>
        <v>484.6</v>
      </c>
    </row>
    <row r="27" spans="1:6" ht="57" customHeight="1" x14ac:dyDescent="0.2">
      <c r="A27" s="244" t="s">
        <v>401</v>
      </c>
      <c r="B27" s="21" t="s">
        <v>28</v>
      </c>
      <c r="C27" s="285">
        <f>C28</f>
        <v>-48.51</v>
      </c>
      <c r="D27" s="210">
        <f>D28</f>
        <v>-43</v>
      </c>
      <c r="E27" s="210">
        <f>E28</f>
        <v>-43</v>
      </c>
    </row>
    <row r="28" spans="1:6" ht="108" customHeight="1" x14ac:dyDescent="0.2">
      <c r="A28" s="244" t="s">
        <v>402</v>
      </c>
      <c r="B28" s="21" t="s">
        <v>29</v>
      </c>
      <c r="C28" s="285">
        <v>-48.51</v>
      </c>
      <c r="D28" s="210">
        <v>-43</v>
      </c>
      <c r="E28" s="210">
        <v>-43</v>
      </c>
    </row>
    <row r="29" spans="1:6" ht="18.75" x14ac:dyDescent="0.2">
      <c r="A29" s="255" t="s">
        <v>30</v>
      </c>
      <c r="B29" s="286" t="s">
        <v>31</v>
      </c>
      <c r="C29" s="287">
        <f>C30</f>
        <v>863.4</v>
      </c>
      <c r="D29" s="211" t="e">
        <f>D30</f>
        <v>#REF!</v>
      </c>
      <c r="E29" s="211" t="e">
        <f>E30</f>
        <v>#REF!</v>
      </c>
    </row>
    <row r="30" spans="1:6" ht="31.5" x14ac:dyDescent="0.2">
      <c r="A30" s="251" t="s">
        <v>32</v>
      </c>
      <c r="B30" s="23" t="s">
        <v>33</v>
      </c>
      <c r="C30" s="288">
        <f>C31+C33</f>
        <v>863.4</v>
      </c>
      <c r="D30" s="212" t="e">
        <f>D31+D33</f>
        <v>#REF!</v>
      </c>
      <c r="E30" s="212" t="e">
        <f>E31+E33</f>
        <v>#REF!</v>
      </c>
    </row>
    <row r="31" spans="1:6" ht="31.5" x14ac:dyDescent="0.2">
      <c r="A31" s="251" t="s">
        <v>34</v>
      </c>
      <c r="B31" s="23" t="s">
        <v>35</v>
      </c>
      <c r="C31" s="288">
        <f>C32</f>
        <v>760.8</v>
      </c>
      <c r="D31" s="212" t="e">
        <f>D32</f>
        <v>#REF!</v>
      </c>
      <c r="E31" s="212" t="e">
        <f>E32</f>
        <v>#REF!</v>
      </c>
    </row>
    <row r="32" spans="1:6" ht="47.25" x14ac:dyDescent="0.2">
      <c r="A32" s="244" t="s">
        <v>36</v>
      </c>
      <c r="B32" s="19" t="s">
        <v>37</v>
      </c>
      <c r="C32" s="285">
        <v>760.8</v>
      </c>
      <c r="D32" s="210" t="e">
        <f>#REF!</f>
        <v>#REF!</v>
      </c>
      <c r="E32" s="210" t="e">
        <f>#REF!</f>
        <v>#REF!</v>
      </c>
    </row>
    <row r="33" spans="1:6" ht="37.15" customHeight="1" x14ac:dyDescent="0.2">
      <c r="A33" s="251" t="s">
        <v>38</v>
      </c>
      <c r="B33" s="23" t="s">
        <v>39</v>
      </c>
      <c r="C33" s="288">
        <f>C34</f>
        <v>102.6</v>
      </c>
      <c r="D33" s="212" t="e">
        <f>D34</f>
        <v>#REF!</v>
      </c>
      <c r="E33" s="212" t="e">
        <f>E34</f>
        <v>#REF!</v>
      </c>
    </row>
    <row r="34" spans="1:6" ht="63" x14ac:dyDescent="0.2">
      <c r="A34" s="244" t="s">
        <v>40</v>
      </c>
      <c r="B34" s="19" t="s">
        <v>387</v>
      </c>
      <c r="C34" s="285">
        <v>102.6</v>
      </c>
      <c r="D34" s="210" t="e">
        <f>#REF!</f>
        <v>#REF!</v>
      </c>
      <c r="E34" s="210" t="e">
        <f>#REF!</f>
        <v>#REF!</v>
      </c>
    </row>
    <row r="35" spans="1:6" ht="18.75" x14ac:dyDescent="0.2">
      <c r="A35" s="255" t="s">
        <v>41</v>
      </c>
      <c r="B35" s="289" t="s">
        <v>42</v>
      </c>
      <c r="C35" s="287">
        <f>C36+C38</f>
        <v>39.6</v>
      </c>
      <c r="D35" s="211" t="e">
        <f>D36+D38</f>
        <v>#REF!</v>
      </c>
      <c r="E35" s="211" t="e">
        <f>E36+E38</f>
        <v>#REF!</v>
      </c>
    </row>
    <row r="36" spans="1:6" ht="18.75" x14ac:dyDescent="0.2">
      <c r="A36" s="252" t="s">
        <v>43</v>
      </c>
      <c r="B36" s="24" t="s">
        <v>44</v>
      </c>
      <c r="C36" s="290">
        <f>C37</f>
        <v>8</v>
      </c>
      <c r="D36" s="213" t="e">
        <f>D37</f>
        <v>#REF!</v>
      </c>
      <c r="E36" s="213" t="e">
        <f>E37</f>
        <v>#REF!</v>
      </c>
    </row>
    <row r="37" spans="1:6" ht="34.9" customHeight="1" x14ac:dyDescent="0.2">
      <c r="A37" s="253" t="s">
        <v>45</v>
      </c>
      <c r="B37" s="25" t="s">
        <v>46</v>
      </c>
      <c r="C37" s="291">
        <v>8</v>
      </c>
      <c r="D37" s="214" t="e">
        <f>#REF!</f>
        <v>#REF!</v>
      </c>
      <c r="E37" s="214" t="e">
        <f>#REF!</f>
        <v>#REF!</v>
      </c>
    </row>
    <row r="38" spans="1:6" ht="18.75" x14ac:dyDescent="0.2">
      <c r="A38" s="251" t="s">
        <v>47</v>
      </c>
      <c r="B38" s="22" t="s">
        <v>48</v>
      </c>
      <c r="C38" s="288">
        <f>C39+C41</f>
        <v>31.6</v>
      </c>
      <c r="D38" s="212" t="e">
        <f>D39+D41</f>
        <v>#REF!</v>
      </c>
      <c r="E38" s="212" t="e">
        <f>E39+E41</f>
        <v>#REF!</v>
      </c>
    </row>
    <row r="39" spans="1:6" ht="18.75" x14ac:dyDescent="0.2">
      <c r="A39" s="251" t="s">
        <v>49</v>
      </c>
      <c r="B39" s="26" t="s">
        <v>50</v>
      </c>
      <c r="C39" s="288">
        <f>C40</f>
        <v>20.5</v>
      </c>
      <c r="D39" s="212" t="e">
        <f>D40</f>
        <v>#REF!</v>
      </c>
      <c r="E39" s="212" t="e">
        <f>E40</f>
        <v>#REF!</v>
      </c>
    </row>
    <row r="40" spans="1:6" ht="31.5" x14ac:dyDescent="0.2">
      <c r="A40" s="244" t="s">
        <v>51</v>
      </c>
      <c r="B40" s="19" t="s">
        <v>375</v>
      </c>
      <c r="C40" s="285">
        <v>20.5</v>
      </c>
      <c r="D40" s="210" t="e">
        <f>#REF!</f>
        <v>#REF!</v>
      </c>
      <c r="E40" s="210" t="e">
        <f>#REF!</f>
        <v>#REF!</v>
      </c>
    </row>
    <row r="41" spans="1:6" ht="18.75" x14ac:dyDescent="0.2">
      <c r="A41" s="254" t="s">
        <v>52</v>
      </c>
      <c r="B41" s="20" t="s">
        <v>53</v>
      </c>
      <c r="C41" s="288">
        <f>C42</f>
        <v>11.1</v>
      </c>
      <c r="D41" s="212" t="e">
        <f>D42</f>
        <v>#REF!</v>
      </c>
      <c r="E41" s="212" t="e">
        <f>E42</f>
        <v>#REF!</v>
      </c>
    </row>
    <row r="42" spans="1:6" ht="48" customHeight="1" x14ac:dyDescent="0.2">
      <c r="A42" s="244" t="s">
        <v>54</v>
      </c>
      <c r="B42" s="19" t="s">
        <v>374</v>
      </c>
      <c r="C42" s="285">
        <v>11.1</v>
      </c>
      <c r="D42" s="210" t="e">
        <f>#REF!</f>
        <v>#REF!</v>
      </c>
      <c r="E42" s="210" t="e">
        <f>#REF!</f>
        <v>#REF!</v>
      </c>
    </row>
    <row r="43" spans="1:6" ht="18.75" x14ac:dyDescent="0.2">
      <c r="A43" s="255" t="s">
        <v>55</v>
      </c>
      <c r="B43" s="289" t="s">
        <v>56</v>
      </c>
      <c r="C43" s="287">
        <f t="shared" ref="C43:E44" si="0">C44</f>
        <v>19.899999999999999</v>
      </c>
      <c r="D43" s="211">
        <f t="shared" si="0"/>
        <v>24.058</v>
      </c>
      <c r="E43" s="211">
        <f t="shared" si="0"/>
        <v>25.020320000000002</v>
      </c>
    </row>
    <row r="44" spans="1:6" ht="47.25" x14ac:dyDescent="0.2">
      <c r="A44" s="251" t="s">
        <v>57</v>
      </c>
      <c r="B44" s="18" t="s">
        <v>58</v>
      </c>
      <c r="C44" s="288">
        <f t="shared" si="0"/>
        <v>19.899999999999999</v>
      </c>
      <c r="D44" s="212">
        <f t="shared" si="0"/>
        <v>24.058</v>
      </c>
      <c r="E44" s="212">
        <f t="shared" si="0"/>
        <v>25.020320000000002</v>
      </c>
    </row>
    <row r="45" spans="1:6" ht="49.9" customHeight="1" x14ac:dyDescent="0.25">
      <c r="A45" s="244" t="s">
        <v>59</v>
      </c>
      <c r="B45" s="19" t="s">
        <v>60</v>
      </c>
      <c r="C45" s="285">
        <v>19.899999999999999</v>
      </c>
      <c r="D45" s="210">
        <f>D46</f>
        <v>24.058</v>
      </c>
      <c r="E45" s="210">
        <f>E46</f>
        <v>25.020320000000002</v>
      </c>
      <c r="F45" s="10"/>
    </row>
    <row r="46" spans="1:6" ht="50.45" hidden="1" customHeight="1" x14ac:dyDescent="0.25">
      <c r="A46" s="244" t="s">
        <v>61</v>
      </c>
      <c r="B46" s="19" t="s">
        <v>60</v>
      </c>
      <c r="C46" s="285">
        <v>23</v>
      </c>
      <c r="D46" s="210">
        <v>24.058</v>
      </c>
      <c r="E46" s="210">
        <v>25.020320000000002</v>
      </c>
      <c r="F46" s="10"/>
    </row>
    <row r="47" spans="1:6" ht="31.5" x14ac:dyDescent="0.2">
      <c r="A47" s="255" t="s">
        <v>62</v>
      </c>
      <c r="B47" s="286" t="s">
        <v>63</v>
      </c>
      <c r="C47" s="287">
        <f>C48+C51</f>
        <v>335.4</v>
      </c>
      <c r="D47" s="211">
        <f>D48+D51</f>
        <v>387.6</v>
      </c>
      <c r="E47" s="211">
        <f>E48+E51</f>
        <v>387.6</v>
      </c>
    </row>
    <row r="48" spans="1:6" ht="81" customHeight="1" x14ac:dyDescent="0.2">
      <c r="A48" s="256" t="s">
        <v>64</v>
      </c>
      <c r="B48" s="27" t="s">
        <v>65</v>
      </c>
      <c r="C48" s="290">
        <f t="shared" ref="C48:E49" si="1">C49</f>
        <v>74.7</v>
      </c>
      <c r="D48" s="213">
        <f t="shared" si="1"/>
        <v>66.8</v>
      </c>
      <c r="E48" s="213">
        <f t="shared" si="1"/>
        <v>66.8</v>
      </c>
    </row>
    <row r="49" spans="1:6" ht="66.599999999999994" customHeight="1" x14ac:dyDescent="0.2">
      <c r="A49" s="244" t="s">
        <v>66</v>
      </c>
      <c r="B49" s="19" t="s">
        <v>67</v>
      </c>
      <c r="C49" s="285">
        <f t="shared" si="1"/>
        <v>74.7</v>
      </c>
      <c r="D49" s="210">
        <f t="shared" si="1"/>
        <v>66.8</v>
      </c>
      <c r="E49" s="210">
        <f t="shared" si="1"/>
        <v>66.8</v>
      </c>
    </row>
    <row r="50" spans="1:6" ht="66.599999999999994" customHeight="1" x14ac:dyDescent="0.2">
      <c r="A50" s="244" t="s">
        <v>68</v>
      </c>
      <c r="B50" s="19" t="s">
        <v>69</v>
      </c>
      <c r="C50" s="285">
        <v>74.7</v>
      </c>
      <c r="D50" s="210">
        <v>66.8</v>
      </c>
      <c r="E50" s="210">
        <v>66.8</v>
      </c>
    </row>
    <row r="51" spans="1:6" ht="69.599999999999994" customHeight="1" x14ac:dyDescent="0.2">
      <c r="A51" s="244" t="s">
        <v>70</v>
      </c>
      <c r="B51" s="19" t="s">
        <v>71</v>
      </c>
      <c r="C51" s="285">
        <f t="shared" ref="C51:E52" si="2">C52</f>
        <v>260.7</v>
      </c>
      <c r="D51" s="210">
        <f t="shared" si="2"/>
        <v>320.8</v>
      </c>
      <c r="E51" s="210">
        <f t="shared" si="2"/>
        <v>320.8</v>
      </c>
    </row>
    <row r="52" spans="1:6" ht="73.5" customHeight="1" x14ac:dyDescent="0.2">
      <c r="A52" s="244" t="s">
        <v>72</v>
      </c>
      <c r="B52" s="19" t="s">
        <v>385</v>
      </c>
      <c r="C52" s="285">
        <f t="shared" si="2"/>
        <v>260.7</v>
      </c>
      <c r="D52" s="210">
        <f t="shared" si="2"/>
        <v>320.8</v>
      </c>
      <c r="E52" s="210">
        <f t="shared" si="2"/>
        <v>320.8</v>
      </c>
    </row>
    <row r="53" spans="1:6" ht="63" x14ac:dyDescent="0.2">
      <c r="A53" s="244" t="s">
        <v>73</v>
      </c>
      <c r="B53" s="19" t="s">
        <v>386</v>
      </c>
      <c r="C53" s="285">
        <v>260.7</v>
      </c>
      <c r="D53" s="210">
        <v>320.8</v>
      </c>
      <c r="E53" s="210">
        <v>320.8</v>
      </c>
    </row>
    <row r="54" spans="1:6" ht="18.75" hidden="1" x14ac:dyDescent="0.2">
      <c r="A54" s="244"/>
      <c r="B54" s="19"/>
      <c r="C54" s="285"/>
      <c r="D54" s="210">
        <v>320.8</v>
      </c>
      <c r="E54" s="210">
        <v>320.8</v>
      </c>
    </row>
    <row r="55" spans="1:6" ht="18.75" x14ac:dyDescent="0.2">
      <c r="A55" s="292" t="s">
        <v>74</v>
      </c>
      <c r="B55" s="293" t="s">
        <v>75</v>
      </c>
      <c r="C55" s="294">
        <f>C56</f>
        <v>39937.699999999997</v>
      </c>
      <c r="D55" s="215" t="e">
        <f>D56</f>
        <v>#REF!</v>
      </c>
      <c r="E55" s="215" t="e">
        <f>E56</f>
        <v>#REF!</v>
      </c>
    </row>
    <row r="56" spans="1:6" ht="31.5" x14ac:dyDescent="0.2">
      <c r="A56" s="251" t="s">
        <v>76</v>
      </c>
      <c r="B56" s="18" t="s">
        <v>77</v>
      </c>
      <c r="C56" s="290">
        <f>C57+C64+C68+C75</f>
        <v>39937.699999999997</v>
      </c>
      <c r="D56" s="213" t="e">
        <f>D57+D64+D68+D75</f>
        <v>#REF!</v>
      </c>
      <c r="E56" s="213" t="e">
        <f>E57+E64+E68+E75</f>
        <v>#REF!</v>
      </c>
    </row>
    <row r="57" spans="1:6" ht="25.15" customHeight="1" x14ac:dyDescent="0.2">
      <c r="A57" s="257" t="s">
        <v>78</v>
      </c>
      <c r="B57" s="58" t="s">
        <v>79</v>
      </c>
      <c r="C57" s="216">
        <f>C58+C60</f>
        <v>8952.2000000000007</v>
      </c>
      <c r="D57" s="216" t="e">
        <f>D58+D60</f>
        <v>#REF!</v>
      </c>
      <c r="E57" s="216" t="e">
        <f>E58+E60</f>
        <v>#REF!</v>
      </c>
    </row>
    <row r="58" spans="1:6" ht="27.6" customHeight="1" x14ac:dyDescent="0.2">
      <c r="A58" s="248" t="s">
        <v>80</v>
      </c>
      <c r="B58" s="55" t="s">
        <v>81</v>
      </c>
      <c r="C58" s="217">
        <f>C59</f>
        <v>2966.8</v>
      </c>
      <c r="D58" s="217" t="e">
        <f>D59</f>
        <v>#REF!</v>
      </c>
      <c r="E58" s="217" t="e">
        <f>E59</f>
        <v>#REF!</v>
      </c>
    </row>
    <row r="59" spans="1:6" ht="34.15" customHeight="1" x14ac:dyDescent="0.2">
      <c r="A59" s="249" t="s">
        <v>83</v>
      </c>
      <c r="B59" s="8" t="s">
        <v>82</v>
      </c>
      <c r="C59" s="218">
        <v>2966.8</v>
      </c>
      <c r="D59" s="218" t="e">
        <f>#REF!</f>
        <v>#REF!</v>
      </c>
      <c r="E59" s="218" t="e">
        <f>#REF!</f>
        <v>#REF!</v>
      </c>
    </row>
    <row r="60" spans="1:6" ht="34.9" customHeight="1" x14ac:dyDescent="0.2">
      <c r="A60" s="248" t="s">
        <v>84</v>
      </c>
      <c r="B60" s="56" t="s">
        <v>85</v>
      </c>
      <c r="C60" s="220">
        <f>C61</f>
        <v>5985.4</v>
      </c>
      <c r="D60" s="220" t="e">
        <f>D61</f>
        <v>#REF!</v>
      </c>
      <c r="E60" s="220" t="e">
        <f>E61</f>
        <v>#REF!</v>
      </c>
      <c r="F60" s="172"/>
    </row>
    <row r="61" spans="1:6" ht="36.6" customHeight="1" x14ac:dyDescent="0.2">
      <c r="A61" s="249" t="s">
        <v>390</v>
      </c>
      <c r="B61" s="57" t="s">
        <v>86</v>
      </c>
      <c r="C61" s="219">
        <v>5985.4</v>
      </c>
      <c r="D61" s="219" t="e">
        <f>#REF!</f>
        <v>#REF!</v>
      </c>
      <c r="E61" s="219" t="e">
        <f>#REF!</f>
        <v>#REF!</v>
      </c>
    </row>
    <row r="62" spans="1:6" ht="18.75" hidden="1" x14ac:dyDescent="0.2">
      <c r="A62" s="251" t="s">
        <v>87</v>
      </c>
      <c r="B62" s="18" t="s">
        <v>88</v>
      </c>
      <c r="C62" s="290">
        <f>C63</f>
        <v>0</v>
      </c>
      <c r="D62" s="213">
        <f>D63</f>
        <v>0</v>
      </c>
      <c r="E62" s="213">
        <f>E63</f>
        <v>0</v>
      </c>
    </row>
    <row r="63" spans="1:6" ht="18.75" hidden="1" x14ac:dyDescent="0.2">
      <c r="A63" s="244" t="s">
        <v>89</v>
      </c>
      <c r="B63" s="19" t="s">
        <v>90</v>
      </c>
      <c r="C63" s="291">
        <v>0</v>
      </c>
      <c r="D63" s="214">
        <v>0</v>
      </c>
      <c r="E63" s="214">
        <v>0</v>
      </c>
    </row>
    <row r="64" spans="1:6" ht="31.5" hidden="1" x14ac:dyDescent="0.2">
      <c r="A64" s="258" t="s">
        <v>91</v>
      </c>
      <c r="B64" s="34" t="s">
        <v>92</v>
      </c>
      <c r="C64" s="295">
        <f>C65</f>
        <v>0</v>
      </c>
      <c r="D64" s="221">
        <f t="shared" ref="D64:E66" si="3">D65</f>
        <v>30</v>
      </c>
      <c r="E64" s="221">
        <f t="shared" si="3"/>
        <v>30</v>
      </c>
    </row>
    <row r="65" spans="1:5" ht="18.75" hidden="1" x14ac:dyDescent="0.2">
      <c r="A65" s="259" t="s">
        <v>93</v>
      </c>
      <c r="B65" s="233" t="s">
        <v>94</v>
      </c>
      <c r="C65" s="296">
        <f>C66</f>
        <v>0</v>
      </c>
      <c r="D65" s="210">
        <f t="shared" si="3"/>
        <v>30</v>
      </c>
      <c r="E65" s="210">
        <f t="shared" si="3"/>
        <v>30</v>
      </c>
    </row>
    <row r="66" spans="1:5" ht="18.75" hidden="1" x14ac:dyDescent="0.2">
      <c r="A66" s="259" t="s">
        <v>95</v>
      </c>
      <c r="B66" s="233" t="s">
        <v>96</v>
      </c>
      <c r="C66" s="296">
        <f>C67</f>
        <v>0</v>
      </c>
      <c r="D66" s="210">
        <f t="shared" si="3"/>
        <v>30</v>
      </c>
      <c r="E66" s="210">
        <f t="shared" si="3"/>
        <v>30</v>
      </c>
    </row>
    <row r="67" spans="1:5" ht="63" hidden="1" x14ac:dyDescent="0.2">
      <c r="A67" s="259" t="s">
        <v>97</v>
      </c>
      <c r="B67" s="233" t="s">
        <v>98</v>
      </c>
      <c r="C67" s="296"/>
      <c r="D67" s="210">
        <v>30</v>
      </c>
      <c r="E67" s="210">
        <v>30</v>
      </c>
    </row>
    <row r="68" spans="1:5" ht="18.75" x14ac:dyDescent="0.2">
      <c r="A68" s="260" t="s">
        <v>99</v>
      </c>
      <c r="B68" s="28" t="s">
        <v>100</v>
      </c>
      <c r="C68" s="297">
        <f>C69+C73</f>
        <v>661.8</v>
      </c>
      <c r="D68" s="222">
        <f>D69+D73</f>
        <v>621.29999999999995</v>
      </c>
      <c r="E68" s="222">
        <f>E69+E73</f>
        <v>213.3</v>
      </c>
    </row>
    <row r="69" spans="1:5" s="59" customFormat="1" ht="31.5" x14ac:dyDescent="0.2">
      <c r="A69" s="258" t="s">
        <v>101</v>
      </c>
      <c r="B69" s="34" t="s">
        <v>102</v>
      </c>
      <c r="C69" s="298">
        <f>C70</f>
        <v>445.6</v>
      </c>
      <c r="D69" s="223">
        <f>D70</f>
        <v>445.8</v>
      </c>
      <c r="E69" s="223">
        <f>E70</f>
        <v>37.799999999999997</v>
      </c>
    </row>
    <row r="70" spans="1:5" ht="31.5" x14ac:dyDescent="0.2">
      <c r="A70" s="244" t="s">
        <v>103</v>
      </c>
      <c r="B70" s="19" t="s">
        <v>104</v>
      </c>
      <c r="C70" s="291">
        <f>C71+C72</f>
        <v>445.6</v>
      </c>
      <c r="D70" s="214">
        <f>D71+D72</f>
        <v>445.8</v>
      </c>
      <c r="E70" s="214">
        <f>E71+E72</f>
        <v>37.799999999999997</v>
      </c>
    </row>
    <row r="71" spans="1:5" ht="47.25" x14ac:dyDescent="0.2">
      <c r="A71" s="244" t="s">
        <v>105</v>
      </c>
      <c r="B71" s="29" t="s">
        <v>106</v>
      </c>
      <c r="C71" s="299">
        <v>37.6</v>
      </c>
      <c r="D71" s="224">
        <v>37.799999999999997</v>
      </c>
      <c r="E71" s="224">
        <v>37.799999999999997</v>
      </c>
    </row>
    <row r="72" spans="1:5" ht="63" x14ac:dyDescent="0.2">
      <c r="A72" s="244" t="s">
        <v>105</v>
      </c>
      <c r="B72" s="29" t="s">
        <v>107</v>
      </c>
      <c r="C72" s="285">
        <v>408</v>
      </c>
      <c r="D72" s="210">
        <v>408</v>
      </c>
      <c r="E72" s="210">
        <v>0</v>
      </c>
    </row>
    <row r="73" spans="1:5" ht="47.25" x14ac:dyDescent="0.2">
      <c r="A73" s="251" t="s">
        <v>108</v>
      </c>
      <c r="B73" s="18" t="s">
        <v>379</v>
      </c>
      <c r="C73" s="290">
        <f>C74</f>
        <v>216.2</v>
      </c>
      <c r="D73" s="213">
        <f>D74</f>
        <v>175.5</v>
      </c>
      <c r="E73" s="213">
        <f>E74</f>
        <v>175.5</v>
      </c>
    </row>
    <row r="74" spans="1:5" ht="47.25" x14ac:dyDescent="0.2">
      <c r="A74" s="244" t="s">
        <v>109</v>
      </c>
      <c r="B74" s="19" t="s">
        <v>391</v>
      </c>
      <c r="C74" s="285">
        <v>216.2</v>
      </c>
      <c r="D74" s="224">
        <v>175.5</v>
      </c>
      <c r="E74" s="224">
        <v>175.5</v>
      </c>
    </row>
    <row r="75" spans="1:5" ht="18.75" x14ac:dyDescent="0.2">
      <c r="A75" s="261" t="s">
        <v>110</v>
      </c>
      <c r="B75" s="30" t="s">
        <v>111</v>
      </c>
      <c r="C75" s="300">
        <f>C76+C87</f>
        <v>30323.7</v>
      </c>
      <c r="D75" s="225">
        <f>D76+D87+D136</f>
        <v>30171.399999999994</v>
      </c>
      <c r="E75" s="225">
        <f>E76+E87+E136</f>
        <v>30780.2</v>
      </c>
    </row>
    <row r="76" spans="1:5" ht="48" customHeight="1" x14ac:dyDescent="0.2">
      <c r="A76" s="256" t="s">
        <v>112</v>
      </c>
      <c r="B76" s="245" t="s">
        <v>377</v>
      </c>
      <c r="C76" s="298">
        <f>C77</f>
        <v>1054.4000000000001</v>
      </c>
      <c r="D76" s="223">
        <f>D77</f>
        <v>2840.6</v>
      </c>
      <c r="E76" s="223">
        <f>E77</f>
        <v>2948.2</v>
      </c>
    </row>
    <row r="77" spans="1:5" ht="49.9" customHeight="1" x14ac:dyDescent="0.2">
      <c r="A77" s="262" t="s">
        <v>113</v>
      </c>
      <c r="B77" s="31" t="s">
        <v>114</v>
      </c>
      <c r="C77" s="291">
        <f>C78+C82</f>
        <v>1054.4000000000001</v>
      </c>
      <c r="D77" s="214">
        <f>D78+D82</f>
        <v>2840.6</v>
      </c>
      <c r="E77" s="214">
        <f>E78+E82</f>
        <v>2948.2</v>
      </c>
    </row>
    <row r="78" spans="1:5" ht="31.5" x14ac:dyDescent="0.2">
      <c r="A78" s="258" t="s">
        <v>115</v>
      </c>
      <c r="B78" s="34" t="s">
        <v>116</v>
      </c>
      <c r="C78" s="288">
        <f>C79+C80+C81</f>
        <v>176.4</v>
      </c>
      <c r="D78" s="212">
        <f>D79+D80+D81</f>
        <v>179.4</v>
      </c>
      <c r="E78" s="212">
        <f>E79+E80+E81</f>
        <v>180.5</v>
      </c>
    </row>
    <row r="79" spans="1:5" ht="31.5" x14ac:dyDescent="0.2">
      <c r="A79" s="244" t="s">
        <v>115</v>
      </c>
      <c r="B79" s="19" t="s">
        <v>361</v>
      </c>
      <c r="C79" s="285">
        <v>26.6</v>
      </c>
      <c r="D79" s="210">
        <v>26.6</v>
      </c>
      <c r="E79" s="210">
        <v>27.7</v>
      </c>
    </row>
    <row r="80" spans="1:5" ht="31.5" x14ac:dyDescent="0.2">
      <c r="A80" s="244" t="s">
        <v>115</v>
      </c>
      <c r="B80" s="19" t="s">
        <v>360</v>
      </c>
      <c r="C80" s="285">
        <v>149.80000000000001</v>
      </c>
      <c r="D80" s="210">
        <v>142.80000000000001</v>
      </c>
      <c r="E80" s="210">
        <v>142.80000000000001</v>
      </c>
    </row>
    <row r="81" spans="1:5" ht="18.75" hidden="1" x14ac:dyDescent="0.2">
      <c r="A81" s="244"/>
      <c r="B81" s="19"/>
      <c r="C81" s="285"/>
      <c r="D81" s="210">
        <v>10</v>
      </c>
      <c r="E81" s="210">
        <v>10</v>
      </c>
    </row>
    <row r="82" spans="1:5" ht="31.5" x14ac:dyDescent="0.2">
      <c r="A82" s="258" t="s">
        <v>115</v>
      </c>
      <c r="B82" s="34" t="s">
        <v>118</v>
      </c>
      <c r="C82" s="295">
        <f>C83+C84+C86</f>
        <v>878</v>
      </c>
      <c r="D82" s="221">
        <f>D83+D84+D86</f>
        <v>2661.2</v>
      </c>
      <c r="E82" s="221">
        <f>E83+E84+E86</f>
        <v>2767.7</v>
      </c>
    </row>
    <row r="83" spans="1:5" ht="18.75" x14ac:dyDescent="0.2">
      <c r="A83" s="262" t="s">
        <v>115</v>
      </c>
      <c r="B83" s="301" t="s">
        <v>363</v>
      </c>
      <c r="C83" s="299">
        <v>317.60000000000002</v>
      </c>
      <c r="D83" s="224">
        <v>316.7</v>
      </c>
      <c r="E83" s="224">
        <v>329.4</v>
      </c>
    </row>
    <row r="84" spans="1:5" ht="18.75" x14ac:dyDescent="0.2">
      <c r="A84" s="262" t="s">
        <v>115</v>
      </c>
      <c r="B84" s="301" t="s">
        <v>364</v>
      </c>
      <c r="C84" s="299">
        <v>560.4</v>
      </c>
      <c r="D84" s="224">
        <v>558.9</v>
      </c>
      <c r="E84" s="224">
        <v>581.29999999999995</v>
      </c>
    </row>
    <row r="85" spans="1:5" ht="31.5" hidden="1" x14ac:dyDescent="0.2">
      <c r="A85" s="262" t="s">
        <v>115</v>
      </c>
      <c r="B85" s="302" t="s">
        <v>345</v>
      </c>
      <c r="C85" s="299">
        <v>0</v>
      </c>
      <c r="D85" s="224"/>
      <c r="E85" s="224"/>
    </row>
    <row r="86" spans="1:5" ht="18.75" hidden="1" x14ac:dyDescent="0.2">
      <c r="A86" s="262"/>
      <c r="B86" s="31"/>
      <c r="C86" s="299"/>
      <c r="D86" s="224">
        <v>1785.6</v>
      </c>
      <c r="E86" s="224">
        <v>1857</v>
      </c>
    </row>
    <row r="87" spans="1:5" ht="28.15" customHeight="1" x14ac:dyDescent="0.2">
      <c r="A87" s="263" t="s">
        <v>119</v>
      </c>
      <c r="B87" s="60" t="s">
        <v>120</v>
      </c>
      <c r="C87" s="303">
        <f>C88</f>
        <v>29269.3</v>
      </c>
      <c r="D87" s="226">
        <f>D88</f>
        <v>27031.999999999996</v>
      </c>
      <c r="E87" s="226">
        <f>E88</f>
        <v>27521.200000000001</v>
      </c>
    </row>
    <row r="88" spans="1:5" ht="27" customHeight="1" x14ac:dyDescent="0.2">
      <c r="A88" s="244" t="s">
        <v>121</v>
      </c>
      <c r="B88" s="19" t="s">
        <v>122</v>
      </c>
      <c r="C88" s="291">
        <f>C89+C91+C107+C111+C117+C128+C129+C133+C136+C109+C137+C90</f>
        <v>29269.3</v>
      </c>
      <c r="D88" s="214">
        <f>D89+D91+D107+D111+D117+D128+D129+D133</f>
        <v>27031.999999999996</v>
      </c>
      <c r="E88" s="214">
        <f>E89+E91+E107+E111+E117+E128+E129+E133</f>
        <v>27521.200000000001</v>
      </c>
    </row>
    <row r="89" spans="1:5" ht="31.5" x14ac:dyDescent="0.2">
      <c r="A89" s="258" t="s">
        <v>123</v>
      </c>
      <c r="B89" s="34" t="s">
        <v>394</v>
      </c>
      <c r="C89" s="295">
        <v>4387.6000000000004</v>
      </c>
      <c r="D89" s="221">
        <v>4890.8999999999996</v>
      </c>
      <c r="E89" s="221">
        <v>4578.1000000000004</v>
      </c>
    </row>
    <row r="90" spans="1:5" ht="63" x14ac:dyDescent="0.2">
      <c r="A90" s="258" t="s">
        <v>123</v>
      </c>
      <c r="B90" s="34" t="s">
        <v>403</v>
      </c>
      <c r="C90" s="295">
        <v>0</v>
      </c>
      <c r="D90" s="221">
        <v>4890.8999999999996</v>
      </c>
      <c r="E90" s="221">
        <v>4578.1000000000004</v>
      </c>
    </row>
    <row r="91" spans="1:5" ht="78.75" x14ac:dyDescent="0.2">
      <c r="A91" s="264" t="s">
        <v>123</v>
      </c>
      <c r="B91" s="33" t="s">
        <v>337</v>
      </c>
      <c r="C91" s="298">
        <v>5485.7</v>
      </c>
      <c r="D91" s="223">
        <f>D92+D93+D106+D94</f>
        <v>5163.8</v>
      </c>
      <c r="E91" s="223">
        <f>E92+E93+E106+E94</f>
        <v>5286.7000000000007</v>
      </c>
    </row>
    <row r="92" spans="1:5" ht="18.75" x14ac:dyDescent="0.2">
      <c r="A92" s="262" t="s">
        <v>123</v>
      </c>
      <c r="B92" s="31" t="s">
        <v>366</v>
      </c>
      <c r="C92" s="299">
        <v>3765.1</v>
      </c>
      <c r="D92" s="224">
        <v>3073</v>
      </c>
      <c r="E92" s="224">
        <v>3195.9</v>
      </c>
    </row>
    <row r="93" spans="1:5" ht="31.5" x14ac:dyDescent="0.2">
      <c r="A93" s="262" t="s">
        <v>123</v>
      </c>
      <c r="B93" s="31" t="s">
        <v>367</v>
      </c>
      <c r="C93" s="299">
        <v>1720.6</v>
      </c>
      <c r="D93" s="224">
        <v>2090.8000000000002</v>
      </c>
      <c r="E93" s="224">
        <v>2090.8000000000002</v>
      </c>
    </row>
    <row r="94" spans="1:5" ht="47.25" x14ac:dyDescent="0.2">
      <c r="A94" s="262" t="s">
        <v>123</v>
      </c>
      <c r="B94" s="301" t="s">
        <v>368</v>
      </c>
      <c r="C94" s="291">
        <v>0</v>
      </c>
      <c r="D94" s="214">
        <v>0</v>
      </c>
      <c r="E94" s="214">
        <v>0</v>
      </c>
    </row>
    <row r="95" spans="1:5" ht="47.25" hidden="1" x14ac:dyDescent="0.2">
      <c r="A95" s="264" t="s">
        <v>123</v>
      </c>
      <c r="B95" s="33" t="s">
        <v>125</v>
      </c>
      <c r="C95" s="298">
        <f>C97+C98+C99</f>
        <v>0</v>
      </c>
      <c r="D95" s="223">
        <f>D97+D98+D99</f>
        <v>0</v>
      </c>
      <c r="E95" s="223">
        <f>E97+E98+E99</f>
        <v>0</v>
      </c>
    </row>
    <row r="96" spans="1:5" ht="47.25" hidden="1" x14ac:dyDescent="0.2">
      <c r="A96" s="262" t="s">
        <v>126</v>
      </c>
      <c r="B96" s="31" t="s">
        <v>127</v>
      </c>
      <c r="C96" s="291">
        <v>0</v>
      </c>
      <c r="D96" s="214">
        <v>0</v>
      </c>
      <c r="E96" s="214">
        <v>0</v>
      </c>
    </row>
    <row r="97" spans="1:5" ht="18.75" hidden="1" x14ac:dyDescent="0.2">
      <c r="A97" s="262" t="s">
        <v>123</v>
      </c>
      <c r="B97" s="31" t="s">
        <v>128</v>
      </c>
      <c r="C97" s="291">
        <v>0</v>
      </c>
      <c r="D97" s="214">
        <v>0</v>
      </c>
      <c r="E97" s="214">
        <v>0</v>
      </c>
    </row>
    <row r="98" spans="1:5" ht="18.75" hidden="1" x14ac:dyDescent="0.2">
      <c r="A98" s="262" t="s">
        <v>123</v>
      </c>
      <c r="B98" s="31" t="s">
        <v>129</v>
      </c>
      <c r="C98" s="291">
        <v>0</v>
      </c>
      <c r="D98" s="214">
        <v>0</v>
      </c>
      <c r="E98" s="214">
        <v>0</v>
      </c>
    </row>
    <row r="99" spans="1:5" ht="31.5" hidden="1" x14ac:dyDescent="0.2">
      <c r="A99" s="262" t="s">
        <v>123</v>
      </c>
      <c r="B99" s="31" t="s">
        <v>130</v>
      </c>
      <c r="C99" s="291">
        <v>0</v>
      </c>
      <c r="D99" s="214">
        <v>0</v>
      </c>
      <c r="E99" s="214">
        <v>0</v>
      </c>
    </row>
    <row r="100" spans="1:5" ht="31.5" hidden="1" x14ac:dyDescent="0.2">
      <c r="A100" s="262" t="s">
        <v>123</v>
      </c>
      <c r="B100" s="31" t="s">
        <v>131</v>
      </c>
      <c r="C100" s="291">
        <v>0</v>
      </c>
      <c r="D100" s="214">
        <v>0</v>
      </c>
      <c r="E100" s="214">
        <v>0</v>
      </c>
    </row>
    <row r="101" spans="1:5" ht="31.5" hidden="1" x14ac:dyDescent="0.2">
      <c r="A101" s="262" t="s">
        <v>123</v>
      </c>
      <c r="B101" s="31" t="s">
        <v>132</v>
      </c>
      <c r="C101" s="291">
        <v>0</v>
      </c>
      <c r="D101" s="214">
        <v>0</v>
      </c>
      <c r="E101" s="214">
        <v>0</v>
      </c>
    </row>
    <row r="102" spans="1:5" ht="31.5" hidden="1" x14ac:dyDescent="0.2">
      <c r="A102" s="262" t="s">
        <v>123</v>
      </c>
      <c r="B102" s="31" t="s">
        <v>133</v>
      </c>
      <c r="C102" s="291">
        <v>0</v>
      </c>
      <c r="D102" s="214">
        <v>0</v>
      </c>
      <c r="E102" s="214">
        <v>0</v>
      </c>
    </row>
    <row r="103" spans="1:5" ht="31.5" hidden="1" x14ac:dyDescent="0.2">
      <c r="A103" s="262" t="s">
        <v>123</v>
      </c>
      <c r="B103" s="31" t="s">
        <v>134</v>
      </c>
      <c r="C103" s="291">
        <v>0</v>
      </c>
      <c r="D103" s="214">
        <v>0</v>
      </c>
      <c r="E103" s="214">
        <v>0</v>
      </c>
    </row>
    <row r="104" spans="1:5" ht="31.5" hidden="1" x14ac:dyDescent="0.2">
      <c r="A104" s="262" t="s">
        <v>123</v>
      </c>
      <c r="B104" s="31" t="s">
        <v>135</v>
      </c>
      <c r="C104" s="291">
        <v>0</v>
      </c>
      <c r="D104" s="214">
        <v>0</v>
      </c>
      <c r="E104" s="214">
        <v>0</v>
      </c>
    </row>
    <row r="105" spans="1:5" ht="31.5" hidden="1" x14ac:dyDescent="0.2">
      <c r="A105" s="262" t="s">
        <v>123</v>
      </c>
      <c r="B105" s="31" t="s">
        <v>136</v>
      </c>
      <c r="C105" s="291">
        <v>0</v>
      </c>
      <c r="D105" s="214">
        <v>0</v>
      </c>
      <c r="E105" s="214">
        <v>0</v>
      </c>
    </row>
    <row r="106" spans="1:5" ht="47.25" hidden="1" x14ac:dyDescent="0.2">
      <c r="A106" s="262" t="s">
        <v>123</v>
      </c>
      <c r="B106" s="301" t="s">
        <v>338</v>
      </c>
      <c r="C106" s="291">
        <v>0</v>
      </c>
      <c r="D106" s="214">
        <v>0</v>
      </c>
      <c r="E106" s="214">
        <v>0</v>
      </c>
    </row>
    <row r="107" spans="1:5" ht="18.75" hidden="1" x14ac:dyDescent="0.2">
      <c r="A107" s="265"/>
      <c r="B107" s="35"/>
      <c r="C107" s="304"/>
      <c r="D107" s="227"/>
      <c r="E107" s="227"/>
    </row>
    <row r="108" spans="1:5" ht="18.75" hidden="1" x14ac:dyDescent="0.2">
      <c r="A108" s="262"/>
      <c r="B108" s="31"/>
      <c r="C108" s="299"/>
      <c r="D108" s="224"/>
      <c r="E108" s="224"/>
    </row>
    <row r="109" spans="1:5" ht="31.5" x14ac:dyDescent="0.2">
      <c r="A109" s="268" t="s">
        <v>123</v>
      </c>
      <c r="B109" s="269" t="s">
        <v>383</v>
      </c>
      <c r="C109" s="270">
        <f>C110</f>
        <v>1790.7</v>
      </c>
      <c r="D109" s="224"/>
      <c r="E109" s="224"/>
    </row>
    <row r="110" spans="1:5" ht="63" x14ac:dyDescent="0.2">
      <c r="A110" s="305" t="s">
        <v>123</v>
      </c>
      <c r="B110" s="306" t="s">
        <v>384</v>
      </c>
      <c r="C110" s="307">
        <v>1790.7</v>
      </c>
      <c r="D110" s="224"/>
      <c r="E110" s="224"/>
    </row>
    <row r="111" spans="1:5" ht="47.25" x14ac:dyDescent="0.2">
      <c r="A111" s="258" t="s">
        <v>123</v>
      </c>
      <c r="B111" s="34" t="s">
        <v>348</v>
      </c>
      <c r="C111" s="295">
        <f>C112+C113+C114+C115+C116</f>
        <v>17048.8</v>
      </c>
      <c r="D111" s="221">
        <f>D112+D113+D114+D115+D116</f>
        <v>16729.599999999999</v>
      </c>
      <c r="E111" s="221">
        <f>E112+E113+E114+E115+E116</f>
        <v>17398.8</v>
      </c>
    </row>
    <row r="112" spans="1:5" s="11" customFormat="1" ht="51.75" customHeight="1" x14ac:dyDescent="0.2">
      <c r="A112" s="244" t="s">
        <v>123</v>
      </c>
      <c r="B112" s="308" t="s">
        <v>369</v>
      </c>
      <c r="C112" s="285">
        <v>12177.2</v>
      </c>
      <c r="D112" s="210">
        <v>12142.4</v>
      </c>
      <c r="E112" s="210">
        <v>12628.1</v>
      </c>
    </row>
    <row r="113" spans="1:5" s="11" customFormat="1" ht="18.75" x14ac:dyDescent="0.2">
      <c r="A113" s="244" t="s">
        <v>123</v>
      </c>
      <c r="B113" s="19" t="s">
        <v>370</v>
      </c>
      <c r="C113" s="285">
        <v>470.8</v>
      </c>
      <c r="D113" s="210">
        <v>455.3</v>
      </c>
      <c r="E113" s="210">
        <v>473.5</v>
      </c>
    </row>
    <row r="114" spans="1:5" s="11" customFormat="1" ht="18.75" x14ac:dyDescent="0.2">
      <c r="A114" s="244" t="s">
        <v>123</v>
      </c>
      <c r="B114" s="19" t="s">
        <v>371</v>
      </c>
      <c r="C114" s="285">
        <v>4400.8</v>
      </c>
      <c r="D114" s="210">
        <v>4131.8999999999996</v>
      </c>
      <c r="E114" s="210">
        <v>4297.2</v>
      </c>
    </row>
    <row r="115" spans="1:5" s="11" customFormat="1" ht="18.75" hidden="1" x14ac:dyDescent="0.2">
      <c r="A115" s="262" t="s">
        <v>123</v>
      </c>
      <c r="B115" s="301" t="s">
        <v>339</v>
      </c>
      <c r="C115" s="291">
        <v>0</v>
      </c>
      <c r="D115" s="214">
        <v>0</v>
      </c>
      <c r="E115" s="214">
        <v>0</v>
      </c>
    </row>
    <row r="116" spans="1:5" s="11" customFormat="1" ht="31.5" x14ac:dyDescent="0.2">
      <c r="A116" s="262" t="s">
        <v>123</v>
      </c>
      <c r="B116" s="301" t="s">
        <v>380</v>
      </c>
      <c r="C116" s="291">
        <v>0</v>
      </c>
      <c r="D116" s="214">
        <v>0</v>
      </c>
      <c r="E116" s="214">
        <v>0</v>
      </c>
    </row>
    <row r="117" spans="1:5" ht="31.5" x14ac:dyDescent="0.2">
      <c r="A117" s="264" t="s">
        <v>123</v>
      </c>
      <c r="B117" s="33" t="s">
        <v>137</v>
      </c>
      <c r="C117" s="298">
        <f>C118</f>
        <v>233.3</v>
      </c>
      <c r="D117" s="223">
        <f>D118</f>
        <v>232.6</v>
      </c>
      <c r="E117" s="223">
        <f>E118</f>
        <v>241.9</v>
      </c>
    </row>
    <row r="118" spans="1:5" ht="66" customHeight="1" x14ac:dyDescent="0.2">
      <c r="A118" s="244" t="s">
        <v>123</v>
      </c>
      <c r="B118" s="308" t="s">
        <v>372</v>
      </c>
      <c r="C118" s="285">
        <v>233.3</v>
      </c>
      <c r="D118" s="210">
        <v>232.6</v>
      </c>
      <c r="E118" s="210">
        <v>241.9</v>
      </c>
    </row>
    <row r="119" spans="1:5" ht="31.5" hidden="1" x14ac:dyDescent="0.2">
      <c r="A119" s="264" t="s">
        <v>123</v>
      </c>
      <c r="B119" s="33" t="s">
        <v>342</v>
      </c>
      <c r="C119" s="298">
        <f>C120+C121+C122+C123+C124+C125+C126+C127</f>
        <v>0</v>
      </c>
      <c r="D119" s="223">
        <f>D120+D121+D122+D123+D124+D125+D126+D127</f>
        <v>0</v>
      </c>
      <c r="E119" s="223">
        <f>E120+E121+E122+E123+E124+E125+E126+E127</f>
        <v>0</v>
      </c>
    </row>
    <row r="120" spans="1:5" ht="18.75" hidden="1" x14ac:dyDescent="0.2">
      <c r="A120" s="262" t="s">
        <v>123</v>
      </c>
      <c r="B120" s="301" t="s">
        <v>339</v>
      </c>
      <c r="C120" s="291">
        <v>0</v>
      </c>
      <c r="D120" s="214">
        <v>0</v>
      </c>
      <c r="E120" s="214">
        <v>0</v>
      </c>
    </row>
    <row r="121" spans="1:5" ht="31.5" hidden="1" x14ac:dyDescent="0.2">
      <c r="A121" s="262" t="s">
        <v>123</v>
      </c>
      <c r="B121" s="31" t="s">
        <v>138</v>
      </c>
      <c r="C121" s="291">
        <v>0</v>
      </c>
      <c r="D121" s="214">
        <v>0</v>
      </c>
      <c r="E121" s="214">
        <v>0</v>
      </c>
    </row>
    <row r="122" spans="1:5" ht="31.5" hidden="1" x14ac:dyDescent="0.2">
      <c r="A122" s="262" t="s">
        <v>123</v>
      </c>
      <c r="B122" s="31" t="s">
        <v>139</v>
      </c>
      <c r="C122" s="291">
        <v>0</v>
      </c>
      <c r="D122" s="214">
        <v>0</v>
      </c>
      <c r="E122" s="214">
        <v>0</v>
      </c>
    </row>
    <row r="123" spans="1:5" ht="31.5" hidden="1" x14ac:dyDescent="0.2">
      <c r="A123" s="262" t="s">
        <v>123</v>
      </c>
      <c r="B123" s="31" t="s">
        <v>140</v>
      </c>
      <c r="C123" s="291">
        <v>0</v>
      </c>
      <c r="D123" s="214">
        <v>0</v>
      </c>
      <c r="E123" s="214">
        <v>0</v>
      </c>
    </row>
    <row r="124" spans="1:5" ht="18.75" hidden="1" x14ac:dyDescent="0.2">
      <c r="A124" s="262" t="s">
        <v>123</v>
      </c>
      <c r="B124" s="31" t="s">
        <v>141</v>
      </c>
      <c r="C124" s="291">
        <v>0</v>
      </c>
      <c r="D124" s="214">
        <v>0</v>
      </c>
      <c r="E124" s="214">
        <v>0</v>
      </c>
    </row>
    <row r="125" spans="1:5" ht="31.5" hidden="1" x14ac:dyDescent="0.2">
      <c r="A125" s="262" t="s">
        <v>123</v>
      </c>
      <c r="B125" s="31" t="s">
        <v>142</v>
      </c>
      <c r="C125" s="291">
        <v>0</v>
      </c>
      <c r="D125" s="214">
        <v>0</v>
      </c>
      <c r="E125" s="214">
        <v>0</v>
      </c>
    </row>
    <row r="126" spans="1:5" ht="31.5" hidden="1" x14ac:dyDescent="0.2">
      <c r="A126" s="262" t="s">
        <v>123</v>
      </c>
      <c r="B126" s="31" t="s">
        <v>143</v>
      </c>
      <c r="C126" s="291">
        <v>0</v>
      </c>
      <c r="D126" s="214">
        <v>0</v>
      </c>
      <c r="E126" s="214">
        <v>0</v>
      </c>
    </row>
    <row r="127" spans="1:5" ht="31.5" hidden="1" x14ac:dyDescent="0.2">
      <c r="A127" s="262" t="s">
        <v>123</v>
      </c>
      <c r="B127" s="31" t="s">
        <v>144</v>
      </c>
      <c r="C127" s="291">
        <v>0</v>
      </c>
      <c r="D127" s="214">
        <v>0</v>
      </c>
      <c r="E127" s="214">
        <v>0</v>
      </c>
    </row>
    <row r="128" spans="1:5" ht="18.75" hidden="1" x14ac:dyDescent="0.2">
      <c r="A128" s="262" t="s">
        <v>123</v>
      </c>
      <c r="B128" s="31" t="s">
        <v>145</v>
      </c>
      <c r="C128" s="291">
        <v>0</v>
      </c>
      <c r="D128" s="214">
        <v>0</v>
      </c>
      <c r="E128" s="214">
        <v>0</v>
      </c>
    </row>
    <row r="129" spans="1:5" ht="31.5" hidden="1" x14ac:dyDescent="0.2">
      <c r="A129" s="262" t="s">
        <v>123</v>
      </c>
      <c r="B129" s="31" t="s">
        <v>146</v>
      </c>
      <c r="C129" s="291">
        <v>0</v>
      </c>
      <c r="D129" s="214">
        <v>0</v>
      </c>
      <c r="E129" s="214">
        <v>0</v>
      </c>
    </row>
    <row r="130" spans="1:5" ht="18.75" hidden="1" x14ac:dyDescent="0.2">
      <c r="A130" s="262" t="s">
        <v>123</v>
      </c>
      <c r="B130" s="31"/>
      <c r="C130" s="291"/>
      <c r="D130" s="214"/>
      <c r="E130" s="214"/>
    </row>
    <row r="131" spans="1:5" ht="18.75" hidden="1" x14ac:dyDescent="0.2">
      <c r="A131" s="262" t="s">
        <v>123</v>
      </c>
      <c r="B131" s="31"/>
      <c r="C131" s="291"/>
      <c r="D131" s="214"/>
      <c r="E131" s="214"/>
    </row>
    <row r="132" spans="1:5" ht="31.5" hidden="1" x14ac:dyDescent="0.2">
      <c r="A132" s="262" t="s">
        <v>123</v>
      </c>
      <c r="B132" s="31" t="s">
        <v>148</v>
      </c>
      <c r="C132" s="299">
        <v>0</v>
      </c>
      <c r="D132" s="224">
        <v>0</v>
      </c>
      <c r="E132" s="224">
        <v>0</v>
      </c>
    </row>
    <row r="133" spans="1:5" ht="31.5" x14ac:dyDescent="0.2">
      <c r="A133" s="258" t="s">
        <v>123</v>
      </c>
      <c r="B133" s="34" t="s">
        <v>149</v>
      </c>
      <c r="C133" s="295">
        <f>C135+C134</f>
        <v>14.4</v>
      </c>
      <c r="D133" s="221">
        <f>D135</f>
        <v>15.1</v>
      </c>
      <c r="E133" s="221">
        <f>E135</f>
        <v>15.7</v>
      </c>
    </row>
    <row r="134" spans="1:5" ht="69" customHeight="1" x14ac:dyDescent="0.2">
      <c r="A134" s="244" t="s">
        <v>123</v>
      </c>
      <c r="B134" s="19" t="s">
        <v>388</v>
      </c>
      <c r="C134" s="285">
        <v>0</v>
      </c>
      <c r="D134" s="210">
        <v>0</v>
      </c>
      <c r="E134" s="210">
        <v>0</v>
      </c>
    </row>
    <row r="135" spans="1:5" ht="38.25" customHeight="1" x14ac:dyDescent="0.2">
      <c r="A135" s="244" t="s">
        <v>123</v>
      </c>
      <c r="B135" s="19" t="s">
        <v>373</v>
      </c>
      <c r="C135" s="285">
        <v>14.4</v>
      </c>
      <c r="D135" s="210">
        <v>15.1</v>
      </c>
      <c r="E135" s="210">
        <v>15.7</v>
      </c>
    </row>
    <row r="136" spans="1:5" ht="31.15" customHeight="1" x14ac:dyDescent="0.2">
      <c r="A136" s="258" t="s">
        <v>123</v>
      </c>
      <c r="B136" s="34" t="s">
        <v>145</v>
      </c>
      <c r="C136" s="295">
        <v>298.8</v>
      </c>
      <c r="D136" s="221">
        <v>298.8</v>
      </c>
      <c r="E136" s="221">
        <v>310.8</v>
      </c>
    </row>
    <row r="137" spans="1:5" ht="31.15" customHeight="1" x14ac:dyDescent="0.2">
      <c r="A137" s="268" t="s">
        <v>123</v>
      </c>
      <c r="B137" s="269" t="s">
        <v>146</v>
      </c>
      <c r="C137" s="270">
        <f>C138</f>
        <v>10</v>
      </c>
      <c r="D137" s="221"/>
      <c r="E137" s="221"/>
    </row>
    <row r="138" spans="1:5" ht="31.15" customHeight="1" x14ac:dyDescent="0.2">
      <c r="A138" s="271" t="s">
        <v>123</v>
      </c>
      <c r="B138" s="272" t="s">
        <v>148</v>
      </c>
      <c r="C138" s="273">
        <v>10</v>
      </c>
      <c r="D138" s="221"/>
      <c r="E138" s="221"/>
    </row>
    <row r="139" spans="1:5" ht="18.75" x14ac:dyDescent="0.25">
      <c r="A139" s="369" t="s">
        <v>150</v>
      </c>
      <c r="B139" s="369"/>
      <c r="C139" s="228">
        <f>C12+C55</f>
        <v>43604.99</v>
      </c>
      <c r="D139" s="228" t="e">
        <f>D12+D55</f>
        <v>#REF!</v>
      </c>
      <c r="E139" s="228" t="e">
        <f>E12+E55</f>
        <v>#REF!</v>
      </c>
    </row>
  </sheetData>
  <sheetProtection selectLockedCells="1" selectUnlockedCells="1"/>
  <mergeCells count="4">
    <mergeCell ref="A6:E6"/>
    <mergeCell ref="A139:B139"/>
    <mergeCell ref="A7:E7"/>
    <mergeCell ref="A8:E8"/>
  </mergeCells>
  <phoneticPr fontId="15" type="noConversion"/>
  <pageMargins left="0.78749999999999998" right="0.39374999999999999" top="0.39374999999999999" bottom="0.39374999999999999" header="0.51180555555555551" footer="0.51180555555555551"/>
  <pageSetup paperSize="9" scale="62" firstPageNumber="0" fitToHeight="3" orientation="portrait" r:id="rId1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36.5703125" customWidth="1"/>
    <col min="2" max="2" width="35.5703125" customWidth="1"/>
    <col min="3" max="3" width="13.85546875" customWidth="1"/>
    <col min="4" max="4" width="8.85546875" hidden="1" customWidth="1"/>
    <col min="5" max="6" width="13.85546875" hidden="1" customWidth="1"/>
    <col min="9" max="9" width="21.7109375" customWidth="1"/>
    <col min="10" max="10" width="14.5703125" customWidth="1"/>
    <col min="11" max="11" width="12.28515625" customWidth="1"/>
    <col min="12" max="12" width="45.5703125" customWidth="1"/>
  </cols>
  <sheetData>
    <row r="1" spans="1:12" ht="15.75" x14ac:dyDescent="0.25">
      <c r="A1" s="5"/>
      <c r="B1" s="266"/>
      <c r="C1" s="267" t="s">
        <v>151</v>
      </c>
      <c r="D1" s="3"/>
      <c r="E1" s="3"/>
      <c r="F1" s="3"/>
      <c r="G1" s="3"/>
      <c r="H1" s="3"/>
      <c r="I1" s="3"/>
      <c r="J1" s="3"/>
      <c r="K1" s="3"/>
    </row>
    <row r="2" spans="1:12" ht="15.75" x14ac:dyDescent="0.25">
      <c r="A2" s="5"/>
      <c r="B2" s="266"/>
      <c r="C2" s="267" t="s">
        <v>1</v>
      </c>
      <c r="D2" s="3"/>
      <c r="E2" s="3"/>
      <c r="F2" s="3"/>
      <c r="G2" s="3"/>
      <c r="H2" s="3"/>
      <c r="I2" s="3"/>
      <c r="J2" s="3"/>
      <c r="K2" s="3"/>
    </row>
    <row r="3" spans="1:12" ht="15.75" x14ac:dyDescent="0.25">
      <c r="A3" s="5"/>
      <c r="B3" s="266"/>
      <c r="C3" s="267" t="s">
        <v>382</v>
      </c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5"/>
      <c r="B4" s="266"/>
      <c r="C4" s="267" t="s">
        <v>411</v>
      </c>
      <c r="D4" s="3"/>
      <c r="E4" s="3"/>
      <c r="F4" s="3"/>
      <c r="G4" s="3"/>
      <c r="H4" s="3"/>
      <c r="I4" s="3"/>
      <c r="J4" s="3"/>
      <c r="K4" s="3"/>
    </row>
    <row r="5" spans="1:12" ht="15.75" x14ac:dyDescent="0.25">
      <c r="A5" s="5"/>
      <c r="B5" s="266"/>
      <c r="C5" s="267" t="s">
        <v>408</v>
      </c>
      <c r="D5" s="3"/>
      <c r="E5" s="3"/>
      <c r="F5" s="3"/>
      <c r="G5" s="3"/>
      <c r="H5" s="3"/>
      <c r="I5" s="3"/>
      <c r="J5" s="3"/>
      <c r="K5" s="3"/>
    </row>
    <row r="6" spans="1:12" ht="15.75" x14ac:dyDescent="0.25">
      <c r="A6" s="5"/>
      <c r="B6" s="3"/>
      <c r="C6" s="3"/>
    </row>
    <row r="7" spans="1:12" ht="15.75" x14ac:dyDescent="0.25">
      <c r="A7" s="5"/>
      <c r="B7" s="3"/>
      <c r="C7" s="3"/>
    </row>
    <row r="8" spans="1:12" ht="15.75" x14ac:dyDescent="0.25">
      <c r="A8" s="5"/>
      <c r="B8" s="372"/>
      <c r="C8" s="372"/>
    </row>
    <row r="9" spans="1:12" ht="15.75" x14ac:dyDescent="0.25">
      <c r="A9" s="374" t="s">
        <v>412</v>
      </c>
      <c r="B9" s="374"/>
      <c r="C9" s="374"/>
      <c r="D9" s="374"/>
      <c r="E9" s="374"/>
      <c r="F9" s="374"/>
    </row>
    <row r="10" spans="1:12" ht="15.75" x14ac:dyDescent="0.25">
      <c r="A10" s="5"/>
      <c r="C10" s="5" t="s">
        <v>3</v>
      </c>
    </row>
    <row r="11" spans="1:12" ht="126" x14ac:dyDescent="0.2">
      <c r="A11" s="12" t="s">
        <v>5</v>
      </c>
      <c r="B11" s="12" t="s">
        <v>152</v>
      </c>
      <c r="C11" s="6" t="s">
        <v>354</v>
      </c>
      <c r="D11" s="6" t="s">
        <v>153</v>
      </c>
      <c r="E11" s="6" t="s">
        <v>356</v>
      </c>
      <c r="F11" s="6" t="s">
        <v>357</v>
      </c>
      <c r="G11" s="4"/>
    </row>
    <row r="12" spans="1:12" ht="42.75" x14ac:dyDescent="0.2">
      <c r="A12" s="42" t="s">
        <v>154</v>
      </c>
      <c r="B12" s="43" t="s">
        <v>155</v>
      </c>
      <c r="C12" s="44">
        <f>C13</f>
        <v>1.0000000002037268E-2</v>
      </c>
      <c r="D12" s="204">
        <f>D13</f>
        <v>-86.19999999999709</v>
      </c>
      <c r="E12" s="44" t="e">
        <f>E13</f>
        <v>#REF!</v>
      </c>
      <c r="F12" s="44" t="e">
        <f>F13</f>
        <v>#REF!</v>
      </c>
      <c r="G12" s="171"/>
      <c r="J12" s="373"/>
      <c r="K12" s="373"/>
      <c r="L12" s="373"/>
    </row>
    <row r="13" spans="1:12" ht="31.5" x14ac:dyDescent="0.2">
      <c r="A13" s="36" t="s">
        <v>156</v>
      </c>
      <c r="B13" s="45" t="s">
        <v>157</v>
      </c>
      <c r="C13" s="46">
        <f>C18+C14</f>
        <v>1.0000000002037268E-2</v>
      </c>
      <c r="D13" s="204">
        <f>D14+D18</f>
        <v>-86.19999999999709</v>
      </c>
      <c r="E13" s="46" t="e">
        <f>E18+E14</f>
        <v>#REF!</v>
      </c>
      <c r="F13" s="46" t="e">
        <f>F18+F14</f>
        <v>#REF!</v>
      </c>
      <c r="G13" s="171"/>
      <c r="J13" s="13"/>
    </row>
    <row r="14" spans="1:12" ht="31.5" x14ac:dyDescent="0.2">
      <c r="A14" s="36" t="s">
        <v>158</v>
      </c>
      <c r="B14" s="45" t="s">
        <v>159</v>
      </c>
      <c r="C14" s="46">
        <f>C16</f>
        <v>-43604.99</v>
      </c>
      <c r="D14" s="204">
        <f>D15</f>
        <v>-30803.599999999999</v>
      </c>
      <c r="E14" s="46">
        <f>E16</f>
        <v>-43437</v>
      </c>
      <c r="F14" s="46">
        <f>F16</f>
        <v>-44146.3</v>
      </c>
      <c r="G14" s="171"/>
      <c r="J14" s="13"/>
    </row>
    <row r="15" spans="1:12" ht="31.5" x14ac:dyDescent="0.2">
      <c r="A15" s="36" t="s">
        <v>160</v>
      </c>
      <c r="B15" s="45" t="s">
        <v>161</v>
      </c>
      <c r="C15" s="46">
        <f>C16</f>
        <v>-43604.99</v>
      </c>
      <c r="D15" s="204">
        <f>D16</f>
        <v>-30803.599999999999</v>
      </c>
      <c r="E15" s="46">
        <f>E16</f>
        <v>-43437</v>
      </c>
      <c r="F15" s="46">
        <f>F16</f>
        <v>-44146.3</v>
      </c>
      <c r="G15" s="171"/>
      <c r="H15" s="171"/>
      <c r="J15" s="13"/>
    </row>
    <row r="16" spans="1:12" ht="31.5" x14ac:dyDescent="0.2">
      <c r="A16" s="36" t="s">
        <v>162</v>
      </c>
      <c r="B16" s="45" t="s">
        <v>163</v>
      </c>
      <c r="C16" s="46">
        <f>C17</f>
        <v>-43604.99</v>
      </c>
      <c r="D16" s="204">
        <f>D17</f>
        <v>-30803.599999999999</v>
      </c>
      <c r="E16" s="46">
        <f>E17</f>
        <v>-43437</v>
      </c>
      <c r="F16" s="46">
        <f>F17</f>
        <v>-44146.3</v>
      </c>
      <c r="G16" s="171"/>
      <c r="H16" s="171"/>
      <c r="J16" s="13"/>
    </row>
    <row r="17" spans="1:12" ht="47.25" x14ac:dyDescent="0.25">
      <c r="A17" s="47" t="s">
        <v>164</v>
      </c>
      <c r="B17" s="48" t="s">
        <v>165</v>
      </c>
      <c r="C17" s="50">
        <f>-'Прилож 1(доход) '!C139</f>
        <v>-43604.99</v>
      </c>
      <c r="D17" s="204">
        <v>-30803.599999999999</v>
      </c>
      <c r="E17" s="49">
        <v>-43437</v>
      </c>
      <c r="F17" s="49">
        <v>-44146.3</v>
      </c>
      <c r="G17" s="171"/>
      <c r="H17" s="171"/>
      <c r="I17" s="51"/>
      <c r="J17" s="13"/>
      <c r="L17" s="14"/>
    </row>
    <row r="18" spans="1:12" ht="31.5" x14ac:dyDescent="0.2">
      <c r="A18" s="36" t="s">
        <v>166</v>
      </c>
      <c r="B18" s="45" t="s">
        <v>167</v>
      </c>
      <c r="C18" s="46">
        <f t="shared" ref="C18:F20" si="0">C19</f>
        <v>43605</v>
      </c>
      <c r="D18" s="204">
        <f t="shared" si="0"/>
        <v>30717.4</v>
      </c>
      <c r="E18" s="46" t="e">
        <f t="shared" si="0"/>
        <v>#REF!</v>
      </c>
      <c r="F18" s="46" t="e">
        <f t="shared" si="0"/>
        <v>#REF!</v>
      </c>
      <c r="G18" s="171"/>
      <c r="H18" s="171"/>
      <c r="J18" s="13"/>
    </row>
    <row r="19" spans="1:12" ht="31.5" x14ac:dyDescent="0.2">
      <c r="A19" s="36" t="s">
        <v>168</v>
      </c>
      <c r="B19" s="45" t="s">
        <v>169</v>
      </c>
      <c r="C19" s="46">
        <f t="shared" si="0"/>
        <v>43605</v>
      </c>
      <c r="D19" s="204">
        <f t="shared" si="0"/>
        <v>30717.4</v>
      </c>
      <c r="E19" s="46" t="e">
        <f t="shared" si="0"/>
        <v>#REF!</v>
      </c>
      <c r="F19" s="46" t="e">
        <f t="shared" si="0"/>
        <v>#REF!</v>
      </c>
      <c r="G19" s="171"/>
      <c r="H19" s="171"/>
      <c r="J19" s="13"/>
    </row>
    <row r="20" spans="1:12" ht="31.5" x14ac:dyDescent="0.2">
      <c r="A20" s="36" t="s">
        <v>170</v>
      </c>
      <c r="B20" s="45" t="s">
        <v>171</v>
      </c>
      <c r="C20" s="46">
        <f t="shared" si="0"/>
        <v>43605</v>
      </c>
      <c r="D20" s="204">
        <f t="shared" si="0"/>
        <v>30717.4</v>
      </c>
      <c r="E20" s="46" t="e">
        <f t="shared" si="0"/>
        <v>#REF!</v>
      </c>
      <c r="F20" s="46" t="e">
        <f t="shared" si="0"/>
        <v>#REF!</v>
      </c>
      <c r="G20" s="171"/>
      <c r="H20" s="171"/>
      <c r="J20" s="13"/>
    </row>
    <row r="21" spans="1:12" ht="47.25" x14ac:dyDescent="0.2">
      <c r="A21" s="47" t="s">
        <v>172</v>
      </c>
      <c r="B21" s="48" t="s">
        <v>173</v>
      </c>
      <c r="C21" s="50">
        <f>'Прилож 3 (РАСХОДЫ)'!G11</f>
        <v>43605</v>
      </c>
      <c r="D21" s="204">
        <v>30717.4</v>
      </c>
      <c r="E21" s="50" t="e">
        <f>'Прилож 3 (РАСХОДЫ)'!H11</f>
        <v>#REF!</v>
      </c>
      <c r="F21" s="50" t="e">
        <f>'Прилож 3 (РАСХОДЫ)'!I11</f>
        <v>#REF!</v>
      </c>
      <c r="G21" s="171"/>
      <c r="H21" s="171"/>
      <c r="I21" s="32"/>
      <c r="J21" s="13"/>
    </row>
    <row r="22" spans="1:12" x14ac:dyDescent="0.2">
      <c r="A22" s="32"/>
      <c r="B22" s="32"/>
      <c r="C22" s="32"/>
    </row>
  </sheetData>
  <sheetProtection selectLockedCells="1" selectUnlockedCells="1"/>
  <mergeCells count="3">
    <mergeCell ref="B8:C8"/>
    <mergeCell ref="J12:L12"/>
    <mergeCell ref="A9:F9"/>
  </mergeCells>
  <pageMargins left="0.78749999999999998" right="0.39374999999999999" top="0.98402777777777772" bottom="0.98402777777777772" header="0.51180555555555551" footer="0.51180555555555551"/>
  <pageSetup paperSize="9" firstPageNumber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view="pageBreakPreview" topLeftCell="A16" zoomScale="80" zoomScaleNormal="100" zoomScaleSheetLayoutView="80" workbookViewId="0">
      <selection activeCell="G6" sqref="G6"/>
    </sheetView>
  </sheetViews>
  <sheetFormatPr defaultRowHeight="12.75" x14ac:dyDescent="0.2"/>
  <cols>
    <col min="1" max="1" width="56.140625" style="157" customWidth="1"/>
    <col min="2" max="2" width="7.140625" style="158" customWidth="1"/>
    <col min="3" max="4" width="6" style="158" customWidth="1"/>
    <col min="5" max="5" width="14.140625" style="158" customWidth="1"/>
    <col min="6" max="6" width="8.7109375" style="158" customWidth="1"/>
    <col min="7" max="7" width="19.42578125" style="203" customWidth="1"/>
    <col min="8" max="9" width="13.140625" style="172" hidden="1" customWidth="1"/>
    <col min="11" max="11" width="11.85546875" customWidth="1"/>
  </cols>
  <sheetData>
    <row r="1" spans="1:13" ht="15" x14ac:dyDescent="0.2">
      <c r="A1" s="148"/>
      <c r="B1" s="16"/>
      <c r="C1" s="16"/>
      <c r="D1" s="16"/>
      <c r="E1" s="16"/>
      <c r="F1" s="16"/>
      <c r="G1" s="173"/>
    </row>
    <row r="2" spans="1:13" ht="15" x14ac:dyDescent="0.2">
      <c r="A2" s="148"/>
      <c r="B2" s="16"/>
      <c r="C2" s="16"/>
      <c r="D2" s="16"/>
      <c r="E2" s="16"/>
      <c r="F2" s="16"/>
      <c r="G2" s="267" t="s">
        <v>174</v>
      </c>
    </row>
    <row r="3" spans="1:13" ht="15" x14ac:dyDescent="0.2">
      <c r="A3" s="148"/>
      <c r="B3" s="16"/>
      <c r="C3" s="16"/>
      <c r="D3" s="16"/>
      <c r="E3" s="16"/>
      <c r="F3" s="16"/>
      <c r="G3" s="267" t="s">
        <v>1</v>
      </c>
    </row>
    <row r="4" spans="1:13" ht="15" x14ac:dyDescent="0.2">
      <c r="A4" s="148"/>
      <c r="B4" s="16"/>
      <c r="C4" s="16"/>
      <c r="D4" s="16"/>
      <c r="E4" s="16"/>
      <c r="F4" s="16"/>
      <c r="G4" s="267" t="s">
        <v>382</v>
      </c>
    </row>
    <row r="5" spans="1:13" ht="15" x14ac:dyDescent="0.2">
      <c r="A5" s="148"/>
      <c r="B5" s="16"/>
      <c r="C5" s="16"/>
      <c r="D5" s="16"/>
      <c r="E5" s="16"/>
      <c r="F5" s="16"/>
      <c r="G5" s="267" t="s">
        <v>413</v>
      </c>
    </row>
    <row r="6" spans="1:13" ht="15" x14ac:dyDescent="0.2">
      <c r="A6" s="148"/>
      <c r="B6" s="16"/>
      <c r="C6" s="16"/>
      <c r="D6" s="16"/>
      <c r="E6" s="16"/>
      <c r="F6" s="16"/>
      <c r="G6" s="267" t="s">
        <v>408</v>
      </c>
    </row>
    <row r="7" spans="1:13" ht="15.75" x14ac:dyDescent="0.2">
      <c r="A7" s="375" t="s">
        <v>175</v>
      </c>
      <c r="B7" s="375"/>
      <c r="C7" s="375"/>
      <c r="D7" s="375"/>
      <c r="E7" s="375"/>
      <c r="F7" s="375"/>
      <c r="G7" s="375"/>
      <c r="H7" s="375"/>
      <c r="I7" s="375"/>
    </row>
    <row r="8" spans="1:13" ht="66.75" customHeight="1" x14ac:dyDescent="0.2">
      <c r="A8" s="376" t="s">
        <v>414</v>
      </c>
      <c r="B8" s="376"/>
      <c r="C8" s="376"/>
      <c r="D8" s="376"/>
      <c r="E8" s="376"/>
      <c r="F8" s="376"/>
      <c r="G8" s="376"/>
      <c r="H8" s="376"/>
      <c r="I8" s="376"/>
    </row>
    <row r="9" spans="1:13" ht="15" x14ac:dyDescent="0.2">
      <c r="A9" s="37"/>
      <c r="B9" s="38"/>
      <c r="C9" s="149"/>
      <c r="D9" s="149"/>
      <c r="E9" s="149"/>
      <c r="F9" s="149"/>
      <c r="G9" s="174" t="s">
        <v>3</v>
      </c>
      <c r="H9" s="174" t="s">
        <v>3</v>
      </c>
      <c r="I9" s="174" t="s">
        <v>3</v>
      </c>
    </row>
    <row r="10" spans="1:13" ht="60.75" x14ac:dyDescent="0.2">
      <c r="A10" s="87" t="s">
        <v>5</v>
      </c>
      <c r="B10" s="147" t="s">
        <v>176</v>
      </c>
      <c r="C10" s="147" t="s">
        <v>177</v>
      </c>
      <c r="D10" s="147" t="s">
        <v>178</v>
      </c>
      <c r="E10" s="147" t="s">
        <v>179</v>
      </c>
      <c r="F10" s="147" t="s">
        <v>180</v>
      </c>
      <c r="G10" s="175" t="s">
        <v>354</v>
      </c>
      <c r="H10" s="175" t="s">
        <v>354</v>
      </c>
      <c r="I10" s="175" t="s">
        <v>355</v>
      </c>
    </row>
    <row r="11" spans="1:13" ht="14.25" x14ac:dyDescent="0.2">
      <c r="A11" s="64" t="s">
        <v>181</v>
      </c>
      <c r="B11" s="65"/>
      <c r="C11" s="65"/>
      <c r="D11" s="65"/>
      <c r="E11" s="65"/>
      <c r="F11" s="65"/>
      <c r="G11" s="176">
        <f>G12</f>
        <v>43605</v>
      </c>
      <c r="H11" s="176" t="e">
        <f>H12</f>
        <v>#REF!</v>
      </c>
      <c r="I11" s="176" t="e">
        <f>I12</f>
        <v>#REF!</v>
      </c>
      <c r="J11" s="172"/>
      <c r="M11" s="172"/>
    </row>
    <row r="12" spans="1:13" ht="42.75" x14ac:dyDescent="0.2">
      <c r="A12" s="64" t="s">
        <v>344</v>
      </c>
      <c r="B12" s="66">
        <v>680</v>
      </c>
      <c r="C12" s="65"/>
      <c r="D12" s="65"/>
      <c r="E12" s="65"/>
      <c r="F12" s="65"/>
      <c r="G12" s="176">
        <f>G13+G86+G92+G114+G133+G175</f>
        <v>43605</v>
      </c>
      <c r="H12" s="176" t="e">
        <f>H13+H86+H92+H114+H133+H175</f>
        <v>#REF!</v>
      </c>
      <c r="I12" s="176" t="e">
        <f>I13+I86+I92+I114+I133+I175</f>
        <v>#REF!</v>
      </c>
      <c r="J12" s="172"/>
    </row>
    <row r="13" spans="1:13" ht="14.25" x14ac:dyDescent="0.2">
      <c r="A13" s="67" t="s">
        <v>182</v>
      </c>
      <c r="B13" s="68">
        <v>680</v>
      </c>
      <c r="C13" s="69" t="s">
        <v>183</v>
      </c>
      <c r="D13" s="69"/>
      <c r="E13" s="69"/>
      <c r="F13" s="69"/>
      <c r="G13" s="177">
        <f>G14+G21+G29+G40+G44+G49+G53</f>
        <v>19275.7</v>
      </c>
      <c r="H13" s="177">
        <f>H14+H21+H29+H40+H44+H49+H53</f>
        <v>16974.995930000001</v>
      </c>
      <c r="I13" s="177">
        <f>I14+I21+I29+I40+I44+I49+I53</f>
        <v>17120.895930000002</v>
      </c>
      <c r="J13" s="172"/>
    </row>
    <row r="14" spans="1:13" ht="42.75" x14ac:dyDescent="0.2">
      <c r="A14" s="70" t="s">
        <v>184</v>
      </c>
      <c r="B14" s="71">
        <v>680</v>
      </c>
      <c r="C14" s="72" t="s">
        <v>183</v>
      </c>
      <c r="D14" s="72" t="s">
        <v>185</v>
      </c>
      <c r="E14" s="72"/>
      <c r="F14" s="72"/>
      <c r="G14" s="178">
        <f>G15+G18</f>
        <v>3299.6</v>
      </c>
      <c r="H14" s="178">
        <f t="shared" ref="H14:I16" si="0">H15</f>
        <v>3063.58</v>
      </c>
      <c r="I14" s="178">
        <f t="shared" si="0"/>
        <v>3063.58</v>
      </c>
      <c r="J14" s="172"/>
    </row>
    <row r="15" spans="1:13" ht="22.5" customHeight="1" x14ac:dyDescent="0.2">
      <c r="A15" s="73" t="s">
        <v>346</v>
      </c>
      <c r="B15" s="74">
        <v>680</v>
      </c>
      <c r="C15" s="75" t="s">
        <v>183</v>
      </c>
      <c r="D15" s="75" t="s">
        <v>185</v>
      </c>
      <c r="E15" s="76" t="s">
        <v>186</v>
      </c>
      <c r="F15" s="75"/>
      <c r="G15" s="179">
        <f>G16</f>
        <v>3299.6</v>
      </c>
      <c r="H15" s="179">
        <f t="shared" si="0"/>
        <v>3063.58</v>
      </c>
      <c r="I15" s="179">
        <f t="shared" si="0"/>
        <v>3063.58</v>
      </c>
      <c r="J15" s="172"/>
    </row>
    <row r="16" spans="1:13" ht="33.75" customHeight="1" x14ac:dyDescent="0.2">
      <c r="A16" s="77" t="s">
        <v>187</v>
      </c>
      <c r="B16" s="74">
        <v>680</v>
      </c>
      <c r="C16" s="75" t="s">
        <v>183</v>
      </c>
      <c r="D16" s="75" t="s">
        <v>185</v>
      </c>
      <c r="E16" s="76" t="s">
        <v>188</v>
      </c>
      <c r="F16" s="75"/>
      <c r="G16" s="179">
        <f>G17</f>
        <v>3299.6</v>
      </c>
      <c r="H16" s="179">
        <f t="shared" si="0"/>
        <v>3063.58</v>
      </c>
      <c r="I16" s="179">
        <f t="shared" si="0"/>
        <v>3063.58</v>
      </c>
      <c r="J16" s="172"/>
    </row>
    <row r="17" spans="1:18" ht="62.25" customHeight="1" x14ac:dyDescent="0.2">
      <c r="A17" s="77" t="s">
        <v>189</v>
      </c>
      <c r="B17" s="74">
        <v>680</v>
      </c>
      <c r="C17" s="75" t="s">
        <v>183</v>
      </c>
      <c r="D17" s="75" t="s">
        <v>185</v>
      </c>
      <c r="E17" s="76" t="s">
        <v>188</v>
      </c>
      <c r="F17" s="75" t="s">
        <v>190</v>
      </c>
      <c r="G17" s="179">
        <f>3299.6</f>
        <v>3299.6</v>
      </c>
      <c r="H17" s="179">
        <f>2440.6+622.98</f>
        <v>3063.58</v>
      </c>
      <c r="I17" s="179">
        <f>2440.6+622.98</f>
        <v>3063.58</v>
      </c>
      <c r="J17" s="172"/>
    </row>
    <row r="18" spans="1:18" ht="19.149999999999999" customHeight="1" x14ac:dyDescent="0.2">
      <c r="A18" s="73" t="s">
        <v>217</v>
      </c>
      <c r="B18" s="85">
        <v>680</v>
      </c>
      <c r="C18" s="76" t="s">
        <v>183</v>
      </c>
      <c r="D18" s="76" t="s">
        <v>185</v>
      </c>
      <c r="E18" s="94" t="s">
        <v>218</v>
      </c>
      <c r="F18" s="76"/>
      <c r="G18" s="179">
        <f>G19</f>
        <v>0</v>
      </c>
      <c r="H18" s="183">
        <f t="shared" ref="H18:I19" si="1">H19</f>
        <v>0</v>
      </c>
      <c r="I18" s="183">
        <f t="shared" si="1"/>
        <v>0</v>
      </c>
    </row>
    <row r="19" spans="1:18" ht="1.9" hidden="1" customHeight="1" x14ac:dyDescent="0.2">
      <c r="A19" s="77" t="s">
        <v>405</v>
      </c>
      <c r="B19" s="74">
        <v>680</v>
      </c>
      <c r="C19" s="75" t="s">
        <v>183</v>
      </c>
      <c r="D19" s="75" t="s">
        <v>185</v>
      </c>
      <c r="E19" s="75" t="s">
        <v>406</v>
      </c>
      <c r="F19" s="75"/>
      <c r="G19" s="179">
        <f>G20</f>
        <v>0</v>
      </c>
      <c r="H19" s="179">
        <f t="shared" si="1"/>
        <v>0</v>
      </c>
      <c r="I19" s="179">
        <f t="shared" si="1"/>
        <v>0</v>
      </c>
      <c r="J19" s="234"/>
    </row>
    <row r="20" spans="1:18" ht="60" hidden="1" customHeight="1" x14ac:dyDescent="0.2">
      <c r="A20" s="77" t="s">
        <v>407</v>
      </c>
      <c r="B20" s="74">
        <v>680</v>
      </c>
      <c r="C20" s="75" t="s">
        <v>183</v>
      </c>
      <c r="D20" s="75" t="s">
        <v>185</v>
      </c>
      <c r="E20" s="75" t="s">
        <v>406</v>
      </c>
      <c r="F20" s="75" t="s">
        <v>190</v>
      </c>
      <c r="G20" s="179"/>
      <c r="H20" s="179"/>
      <c r="I20" s="179"/>
      <c r="J20" s="172"/>
    </row>
    <row r="21" spans="1:18" ht="51" customHeight="1" x14ac:dyDescent="0.2">
      <c r="A21" s="61" t="s">
        <v>191</v>
      </c>
      <c r="B21" s="62">
        <v>680</v>
      </c>
      <c r="C21" s="63" t="s">
        <v>183</v>
      </c>
      <c r="D21" s="63" t="s">
        <v>192</v>
      </c>
      <c r="E21" s="63"/>
      <c r="F21" s="63"/>
      <c r="G21" s="180">
        <f>G22</f>
        <v>168</v>
      </c>
      <c r="H21" s="180">
        <f>H22</f>
        <v>168</v>
      </c>
      <c r="I21" s="180">
        <f>I22</f>
        <v>168</v>
      </c>
    </row>
    <row r="22" spans="1:18" ht="15" x14ac:dyDescent="0.2">
      <c r="A22" s="78" t="s">
        <v>347</v>
      </c>
      <c r="B22" s="74">
        <v>680</v>
      </c>
      <c r="C22" s="75" t="s">
        <v>183</v>
      </c>
      <c r="D22" s="75" t="s">
        <v>192</v>
      </c>
      <c r="E22" s="75" t="s">
        <v>193</v>
      </c>
      <c r="F22" s="75"/>
      <c r="G22" s="179">
        <f>G23+G26</f>
        <v>168</v>
      </c>
      <c r="H22" s="179">
        <f>H23+H26</f>
        <v>168</v>
      </c>
      <c r="I22" s="179">
        <f>I23+I26</f>
        <v>168</v>
      </c>
      <c r="R22" s="172"/>
    </row>
    <row r="23" spans="1:18" ht="15" x14ac:dyDescent="0.2">
      <c r="A23" s="78" t="s">
        <v>194</v>
      </c>
      <c r="B23" s="74">
        <v>680</v>
      </c>
      <c r="C23" s="75" t="s">
        <v>183</v>
      </c>
      <c r="D23" s="75" t="s">
        <v>192</v>
      </c>
      <c r="E23" s="75" t="s">
        <v>195</v>
      </c>
      <c r="F23" s="75"/>
      <c r="G23" s="179">
        <f t="shared" ref="G23:I24" si="2">G24</f>
        <v>168</v>
      </c>
      <c r="H23" s="179">
        <f t="shared" si="2"/>
        <v>168</v>
      </c>
      <c r="I23" s="179">
        <f t="shared" si="2"/>
        <v>168</v>
      </c>
    </row>
    <row r="24" spans="1:18" ht="30" x14ac:dyDescent="0.2">
      <c r="A24" s="77" t="s">
        <v>196</v>
      </c>
      <c r="B24" s="74">
        <v>680</v>
      </c>
      <c r="C24" s="75" t="s">
        <v>183</v>
      </c>
      <c r="D24" s="75" t="s">
        <v>192</v>
      </c>
      <c r="E24" s="75" t="s">
        <v>197</v>
      </c>
      <c r="F24" s="75"/>
      <c r="G24" s="179">
        <f t="shared" si="2"/>
        <v>168</v>
      </c>
      <c r="H24" s="179">
        <f t="shared" si="2"/>
        <v>168</v>
      </c>
      <c r="I24" s="179">
        <f t="shared" si="2"/>
        <v>168</v>
      </c>
    </row>
    <row r="25" spans="1:18" ht="60" x14ac:dyDescent="0.2">
      <c r="A25" s="77" t="s">
        <v>189</v>
      </c>
      <c r="B25" s="74">
        <v>680</v>
      </c>
      <c r="C25" s="75" t="s">
        <v>183</v>
      </c>
      <c r="D25" s="75" t="s">
        <v>192</v>
      </c>
      <c r="E25" s="75" t="s">
        <v>197</v>
      </c>
      <c r="F25" s="75" t="s">
        <v>190</v>
      </c>
      <c r="G25" s="179">
        <v>168</v>
      </c>
      <c r="H25" s="179">
        <v>168</v>
      </c>
      <c r="I25" s="179">
        <v>168</v>
      </c>
    </row>
    <row r="26" spans="1:18" ht="15" hidden="1" x14ac:dyDescent="0.2">
      <c r="A26" s="77" t="s">
        <v>198</v>
      </c>
      <c r="B26" s="74">
        <v>680</v>
      </c>
      <c r="C26" s="75" t="s">
        <v>183</v>
      </c>
      <c r="D26" s="75" t="s">
        <v>192</v>
      </c>
      <c r="E26" s="75" t="s">
        <v>199</v>
      </c>
      <c r="F26" s="75"/>
      <c r="G26" s="179">
        <f t="shared" ref="G26:I27" si="3">G27</f>
        <v>0</v>
      </c>
      <c r="H26" s="179">
        <f t="shared" si="3"/>
        <v>0</v>
      </c>
      <c r="I26" s="179">
        <f t="shared" si="3"/>
        <v>0</v>
      </c>
    </row>
    <row r="27" spans="1:18" ht="30" hidden="1" x14ac:dyDescent="0.2">
      <c r="A27" s="77" t="s">
        <v>196</v>
      </c>
      <c r="B27" s="74">
        <v>680</v>
      </c>
      <c r="C27" s="75" t="s">
        <v>183</v>
      </c>
      <c r="D27" s="75" t="s">
        <v>192</v>
      </c>
      <c r="E27" s="75" t="s">
        <v>200</v>
      </c>
      <c r="F27" s="75"/>
      <c r="G27" s="179">
        <f t="shared" si="3"/>
        <v>0</v>
      </c>
      <c r="H27" s="179">
        <f t="shared" si="3"/>
        <v>0</v>
      </c>
      <c r="I27" s="179">
        <f t="shared" si="3"/>
        <v>0</v>
      </c>
    </row>
    <row r="28" spans="1:18" ht="60" hidden="1" x14ac:dyDescent="0.2">
      <c r="A28" s="77" t="s">
        <v>189</v>
      </c>
      <c r="B28" s="74">
        <v>680</v>
      </c>
      <c r="C28" s="75" t="s">
        <v>183</v>
      </c>
      <c r="D28" s="75" t="s">
        <v>192</v>
      </c>
      <c r="E28" s="75" t="s">
        <v>200</v>
      </c>
      <c r="F28" s="75" t="s">
        <v>190</v>
      </c>
      <c r="G28" s="179">
        <f>24.9-24.9</f>
        <v>0</v>
      </c>
      <c r="H28" s="179">
        <f>24.9-24.9</f>
        <v>0</v>
      </c>
      <c r="I28" s="179">
        <f>24.9-24.9</f>
        <v>0</v>
      </c>
    </row>
    <row r="29" spans="1:18" ht="57" x14ac:dyDescent="0.2">
      <c r="A29" s="79" t="s">
        <v>201</v>
      </c>
      <c r="B29" s="80">
        <v>680</v>
      </c>
      <c r="C29" s="81" t="s">
        <v>183</v>
      </c>
      <c r="D29" s="81" t="s">
        <v>202</v>
      </c>
      <c r="E29" s="81"/>
      <c r="F29" s="81"/>
      <c r="G29" s="181">
        <f>G30+G35</f>
        <v>13410.199999999999</v>
      </c>
      <c r="H29" s="181">
        <f>H30+H35</f>
        <v>13107.215930000002</v>
      </c>
      <c r="I29" s="181">
        <f>I30+I35</f>
        <v>13230.115930000002</v>
      </c>
    </row>
    <row r="30" spans="1:18" ht="57" x14ac:dyDescent="0.2">
      <c r="A30" s="82" t="s">
        <v>358</v>
      </c>
      <c r="B30" s="83">
        <v>680</v>
      </c>
      <c r="C30" s="84" t="s">
        <v>183</v>
      </c>
      <c r="D30" s="84" t="s">
        <v>202</v>
      </c>
      <c r="E30" s="84" t="s">
        <v>203</v>
      </c>
      <c r="F30" s="84"/>
      <c r="G30" s="182">
        <f>G31</f>
        <v>1737.9</v>
      </c>
      <c r="H30" s="182">
        <f t="shared" ref="H30:I33" si="4">H31</f>
        <v>3073</v>
      </c>
      <c r="I30" s="182">
        <f t="shared" si="4"/>
        <v>3195.9</v>
      </c>
    </row>
    <row r="31" spans="1:18" ht="45" x14ac:dyDescent="0.2">
      <c r="A31" s="73" t="s">
        <v>204</v>
      </c>
      <c r="B31" s="85">
        <v>680</v>
      </c>
      <c r="C31" s="76" t="s">
        <v>183</v>
      </c>
      <c r="D31" s="76" t="s">
        <v>202</v>
      </c>
      <c r="E31" s="76" t="s">
        <v>205</v>
      </c>
      <c r="F31" s="76"/>
      <c r="G31" s="183">
        <f>G32</f>
        <v>1737.9</v>
      </c>
      <c r="H31" s="183">
        <f t="shared" si="4"/>
        <v>3073</v>
      </c>
      <c r="I31" s="183">
        <f t="shared" si="4"/>
        <v>3195.9</v>
      </c>
    </row>
    <row r="32" spans="1:18" ht="60" x14ac:dyDescent="0.2">
      <c r="A32" s="77" t="s">
        <v>206</v>
      </c>
      <c r="B32" s="85">
        <v>680</v>
      </c>
      <c r="C32" s="76" t="s">
        <v>183</v>
      </c>
      <c r="D32" s="76" t="s">
        <v>202</v>
      </c>
      <c r="E32" s="76" t="s">
        <v>207</v>
      </c>
      <c r="F32" s="76"/>
      <c r="G32" s="183">
        <f>G33</f>
        <v>1737.9</v>
      </c>
      <c r="H32" s="183">
        <f t="shared" si="4"/>
        <v>3073</v>
      </c>
      <c r="I32" s="183">
        <f t="shared" si="4"/>
        <v>3195.9</v>
      </c>
    </row>
    <row r="33" spans="1:10" ht="30" x14ac:dyDescent="0.2">
      <c r="A33" s="77" t="s">
        <v>366</v>
      </c>
      <c r="B33" s="85">
        <v>680</v>
      </c>
      <c r="C33" s="76" t="s">
        <v>183</v>
      </c>
      <c r="D33" s="76" t="s">
        <v>202</v>
      </c>
      <c r="E33" s="76" t="s">
        <v>207</v>
      </c>
      <c r="F33" s="76"/>
      <c r="G33" s="179">
        <f>G34</f>
        <v>1737.9</v>
      </c>
      <c r="H33" s="183">
        <f t="shared" si="4"/>
        <v>3073</v>
      </c>
      <c r="I33" s="183">
        <f t="shared" si="4"/>
        <v>3195.9</v>
      </c>
    </row>
    <row r="34" spans="1:10" ht="30" x14ac:dyDescent="0.2">
      <c r="A34" s="77" t="s">
        <v>208</v>
      </c>
      <c r="B34" s="85">
        <v>680</v>
      </c>
      <c r="C34" s="76" t="s">
        <v>183</v>
      </c>
      <c r="D34" s="76" t="s">
        <v>202</v>
      </c>
      <c r="E34" s="76" t="s">
        <v>207</v>
      </c>
      <c r="F34" s="76" t="s">
        <v>209</v>
      </c>
      <c r="G34" s="183">
        <f>1737.9</f>
        <v>1737.9</v>
      </c>
      <c r="H34" s="183">
        <v>3073</v>
      </c>
      <c r="I34" s="183">
        <v>3195.9</v>
      </c>
    </row>
    <row r="35" spans="1:10" ht="28.5" x14ac:dyDescent="0.2">
      <c r="A35" s="163" t="s">
        <v>210</v>
      </c>
      <c r="B35" s="164">
        <v>680</v>
      </c>
      <c r="C35" s="165" t="s">
        <v>183</v>
      </c>
      <c r="D35" s="165" t="s">
        <v>202</v>
      </c>
      <c r="E35" s="166" t="s">
        <v>211</v>
      </c>
      <c r="F35" s="165"/>
      <c r="G35" s="184">
        <f>G36</f>
        <v>11672.3</v>
      </c>
      <c r="H35" s="184">
        <f>H36</f>
        <v>10034.215930000002</v>
      </c>
      <c r="I35" s="184">
        <f>I36</f>
        <v>10034.215930000002</v>
      </c>
    </row>
    <row r="36" spans="1:10" ht="28.5" x14ac:dyDescent="0.2">
      <c r="A36" s="86" t="s">
        <v>187</v>
      </c>
      <c r="B36" s="74">
        <v>680</v>
      </c>
      <c r="C36" s="75" t="s">
        <v>183</v>
      </c>
      <c r="D36" s="75" t="s">
        <v>202</v>
      </c>
      <c r="E36" s="75" t="s">
        <v>212</v>
      </c>
      <c r="F36" s="75"/>
      <c r="G36" s="179">
        <f>G37+G38+G39</f>
        <v>11672.3</v>
      </c>
      <c r="H36" s="179">
        <f>H37+H38+H39</f>
        <v>10034.215930000002</v>
      </c>
      <c r="I36" s="179">
        <f>I37+I38+I39</f>
        <v>10034.215930000002</v>
      </c>
    </row>
    <row r="37" spans="1:10" ht="60" x14ac:dyDescent="0.2">
      <c r="A37" s="77" t="s">
        <v>189</v>
      </c>
      <c r="B37" s="74">
        <v>680</v>
      </c>
      <c r="C37" s="75" t="s">
        <v>183</v>
      </c>
      <c r="D37" s="75" t="s">
        <v>202</v>
      </c>
      <c r="E37" s="76" t="s">
        <v>212</v>
      </c>
      <c r="F37" s="75" t="s">
        <v>190</v>
      </c>
      <c r="G37" s="179">
        <v>9677</v>
      </c>
      <c r="H37" s="179">
        <f>(288635.24+5012499.99+978823.66+1896532.48+168400+495000)/1000</f>
        <v>8839.8913700000012</v>
      </c>
      <c r="I37" s="179">
        <f>(288635.24+5012499.99+978823.66+1896532.48+168400+495000)/1000</f>
        <v>8839.8913700000012</v>
      </c>
    </row>
    <row r="38" spans="1:10" ht="30" x14ac:dyDescent="0.2">
      <c r="A38" s="77" t="s">
        <v>208</v>
      </c>
      <c r="B38" s="74">
        <v>680</v>
      </c>
      <c r="C38" s="75" t="s">
        <v>183</v>
      </c>
      <c r="D38" s="75" t="s">
        <v>202</v>
      </c>
      <c r="E38" s="75" t="s">
        <v>212</v>
      </c>
      <c r="F38" s="75" t="s">
        <v>209</v>
      </c>
      <c r="G38" s="179">
        <v>1990.3</v>
      </c>
      <c r="H38" s="179">
        <f>(223320+15000+4928+483266.56+315465+147345)/1000</f>
        <v>1189.32456</v>
      </c>
      <c r="I38" s="179">
        <f>(223320+15000+4928+483266.56+315465+147345)/1000</f>
        <v>1189.32456</v>
      </c>
    </row>
    <row r="39" spans="1:10" ht="15" x14ac:dyDescent="0.2">
      <c r="A39" s="77" t="s">
        <v>213</v>
      </c>
      <c r="B39" s="74">
        <v>680</v>
      </c>
      <c r="C39" s="75" t="s">
        <v>183</v>
      </c>
      <c r="D39" s="75" t="s">
        <v>202</v>
      </c>
      <c r="E39" s="75" t="s">
        <v>212</v>
      </c>
      <c r="F39" s="75" t="s">
        <v>214</v>
      </c>
      <c r="G39" s="179">
        <v>5</v>
      </c>
      <c r="H39" s="179">
        <v>5</v>
      </c>
      <c r="I39" s="179">
        <v>5</v>
      </c>
    </row>
    <row r="40" spans="1:10" ht="42.75" x14ac:dyDescent="0.2">
      <c r="A40" s="91" t="s">
        <v>215</v>
      </c>
      <c r="B40" s="92">
        <v>680</v>
      </c>
      <c r="C40" s="93" t="s">
        <v>183</v>
      </c>
      <c r="D40" s="93" t="s">
        <v>216</v>
      </c>
      <c r="E40" s="93"/>
      <c r="F40" s="93"/>
      <c r="G40" s="185">
        <f>G41</f>
        <v>560.9</v>
      </c>
      <c r="H40" s="185">
        <f t="shared" ref="H40:I42" si="5">H41</f>
        <v>0</v>
      </c>
      <c r="I40" s="185">
        <f t="shared" si="5"/>
        <v>0</v>
      </c>
    </row>
    <row r="41" spans="1:10" ht="15" x14ac:dyDescent="0.2">
      <c r="A41" s="73" t="s">
        <v>217</v>
      </c>
      <c r="B41" s="85">
        <v>680</v>
      </c>
      <c r="C41" s="76" t="s">
        <v>183</v>
      </c>
      <c r="D41" s="76" t="s">
        <v>216</v>
      </c>
      <c r="E41" s="94" t="s">
        <v>218</v>
      </c>
      <c r="F41" s="76"/>
      <c r="G41" s="183">
        <f>G42</f>
        <v>560.9</v>
      </c>
      <c r="H41" s="183">
        <f t="shared" si="5"/>
        <v>0</v>
      </c>
      <c r="I41" s="183">
        <f t="shared" si="5"/>
        <v>0</v>
      </c>
    </row>
    <row r="42" spans="1:10" ht="60" x14ac:dyDescent="0.2">
      <c r="A42" s="77" t="s">
        <v>219</v>
      </c>
      <c r="B42" s="74">
        <v>680</v>
      </c>
      <c r="C42" s="75" t="s">
        <v>183</v>
      </c>
      <c r="D42" s="75" t="s">
        <v>216</v>
      </c>
      <c r="E42" s="75" t="s">
        <v>220</v>
      </c>
      <c r="F42" s="75"/>
      <c r="G42" s="179">
        <f>G43</f>
        <v>560.9</v>
      </c>
      <c r="H42" s="179">
        <f t="shared" si="5"/>
        <v>0</v>
      </c>
      <c r="I42" s="179">
        <f t="shared" si="5"/>
        <v>0</v>
      </c>
      <c r="J42" s="234"/>
    </row>
    <row r="43" spans="1:10" ht="27.6" customHeight="1" x14ac:dyDescent="0.2">
      <c r="A43" s="150" t="s">
        <v>221</v>
      </c>
      <c r="B43" s="74">
        <v>680</v>
      </c>
      <c r="C43" s="75" t="s">
        <v>183</v>
      </c>
      <c r="D43" s="75" t="s">
        <v>216</v>
      </c>
      <c r="E43" s="75" t="s">
        <v>220</v>
      </c>
      <c r="F43" s="75" t="s">
        <v>222</v>
      </c>
      <c r="G43" s="179">
        <v>560.9</v>
      </c>
      <c r="H43" s="179"/>
      <c r="I43" s="179"/>
    </row>
    <row r="44" spans="1:10" ht="1.9" hidden="1" customHeight="1" x14ac:dyDescent="0.2">
      <c r="A44" s="95" t="s">
        <v>223</v>
      </c>
      <c r="B44" s="96">
        <v>680</v>
      </c>
      <c r="C44" s="97" t="s">
        <v>183</v>
      </c>
      <c r="D44" s="97" t="s">
        <v>224</v>
      </c>
      <c r="E44" s="97"/>
      <c r="F44" s="97"/>
      <c r="G44" s="186">
        <f>G47</f>
        <v>0</v>
      </c>
      <c r="H44" s="186">
        <f>H47</f>
        <v>0</v>
      </c>
      <c r="I44" s="186">
        <f>I47</f>
        <v>0</v>
      </c>
    </row>
    <row r="45" spans="1:10" ht="45" hidden="1" x14ac:dyDescent="0.2">
      <c r="A45" s="235" t="s">
        <v>376</v>
      </c>
      <c r="B45" s="236">
        <v>680</v>
      </c>
      <c r="C45" s="237" t="s">
        <v>183</v>
      </c>
      <c r="D45" s="237" t="s">
        <v>224</v>
      </c>
      <c r="E45" s="238" t="s">
        <v>203</v>
      </c>
      <c r="F45" s="237"/>
      <c r="G45" s="239">
        <f>G46</f>
        <v>0</v>
      </c>
      <c r="H45" s="179"/>
      <c r="I45" s="179"/>
    </row>
    <row r="46" spans="1:10" ht="47.25" hidden="1" x14ac:dyDescent="0.2">
      <c r="A46" s="244" t="s">
        <v>204</v>
      </c>
      <c r="B46" s="74">
        <v>680</v>
      </c>
      <c r="C46" s="75" t="s">
        <v>183</v>
      </c>
      <c r="D46" s="75" t="s">
        <v>224</v>
      </c>
      <c r="E46" s="74" t="s">
        <v>205</v>
      </c>
      <c r="F46" s="75"/>
      <c r="G46" s="179">
        <f>G47</f>
        <v>0</v>
      </c>
      <c r="H46" s="179"/>
      <c r="I46" s="179"/>
    </row>
    <row r="47" spans="1:10" ht="45" hidden="1" x14ac:dyDescent="0.2">
      <c r="A47" s="240" t="s">
        <v>368</v>
      </c>
      <c r="B47" s="241">
        <v>680</v>
      </c>
      <c r="C47" s="242" t="s">
        <v>183</v>
      </c>
      <c r="D47" s="242" t="s">
        <v>224</v>
      </c>
      <c r="E47" s="242" t="s">
        <v>207</v>
      </c>
      <c r="F47" s="242"/>
      <c r="G47" s="243">
        <f>G48</f>
        <v>0</v>
      </c>
      <c r="H47" s="183">
        <f>H48</f>
        <v>0</v>
      </c>
      <c r="I47" s="183">
        <f>I48</f>
        <v>0</v>
      </c>
    </row>
    <row r="48" spans="1:10" ht="15" hidden="1" x14ac:dyDescent="0.2">
      <c r="A48" s="77" t="s">
        <v>213</v>
      </c>
      <c r="B48" s="85">
        <v>680</v>
      </c>
      <c r="C48" s="76" t="s">
        <v>183</v>
      </c>
      <c r="D48" s="76" t="s">
        <v>224</v>
      </c>
      <c r="E48" s="76" t="s">
        <v>207</v>
      </c>
      <c r="F48" s="76" t="s">
        <v>214</v>
      </c>
      <c r="G48" s="179"/>
      <c r="H48" s="179">
        <v>0</v>
      </c>
      <c r="I48" s="179">
        <v>0</v>
      </c>
    </row>
    <row r="49" spans="1:9" ht="14.25" x14ac:dyDescent="0.2">
      <c r="A49" s="98" t="s">
        <v>225</v>
      </c>
      <c r="B49" s="80">
        <v>680</v>
      </c>
      <c r="C49" s="81" t="s">
        <v>183</v>
      </c>
      <c r="D49" s="81" t="s">
        <v>226</v>
      </c>
      <c r="E49" s="81"/>
      <c r="F49" s="81"/>
      <c r="G49" s="181">
        <f>G51</f>
        <v>20</v>
      </c>
      <c r="H49" s="181">
        <f>H51</f>
        <v>20</v>
      </c>
      <c r="I49" s="181">
        <f>I51</f>
        <v>20</v>
      </c>
    </row>
    <row r="50" spans="1:9" ht="15" x14ac:dyDescent="0.2">
      <c r="A50" s="78" t="s">
        <v>225</v>
      </c>
      <c r="B50" s="74">
        <v>680</v>
      </c>
      <c r="C50" s="75" t="s">
        <v>183</v>
      </c>
      <c r="D50" s="75" t="s">
        <v>226</v>
      </c>
      <c r="E50" s="99" t="s">
        <v>227</v>
      </c>
      <c r="F50" s="75"/>
      <c r="G50" s="179">
        <f t="shared" ref="G50:I51" si="6">G51</f>
        <v>20</v>
      </c>
      <c r="H50" s="179">
        <f t="shared" si="6"/>
        <v>20</v>
      </c>
      <c r="I50" s="179">
        <f t="shared" si="6"/>
        <v>20</v>
      </c>
    </row>
    <row r="51" spans="1:9" ht="15" x14ac:dyDescent="0.2">
      <c r="A51" s="78" t="s">
        <v>228</v>
      </c>
      <c r="B51" s="74">
        <v>680</v>
      </c>
      <c r="C51" s="75" t="s">
        <v>183</v>
      </c>
      <c r="D51" s="75" t="s">
        <v>226</v>
      </c>
      <c r="E51" s="99" t="s">
        <v>229</v>
      </c>
      <c r="F51" s="88"/>
      <c r="G51" s="179">
        <f t="shared" si="6"/>
        <v>20</v>
      </c>
      <c r="H51" s="179">
        <f t="shared" si="6"/>
        <v>20</v>
      </c>
      <c r="I51" s="179">
        <f t="shared" si="6"/>
        <v>20</v>
      </c>
    </row>
    <row r="52" spans="1:9" ht="15" x14ac:dyDescent="0.2">
      <c r="A52" s="77" t="s">
        <v>213</v>
      </c>
      <c r="B52" s="74">
        <v>680</v>
      </c>
      <c r="C52" s="75" t="s">
        <v>183</v>
      </c>
      <c r="D52" s="75" t="s">
        <v>226</v>
      </c>
      <c r="E52" s="99" t="s">
        <v>229</v>
      </c>
      <c r="F52" s="75" t="s">
        <v>214</v>
      </c>
      <c r="G52" s="179">
        <v>20</v>
      </c>
      <c r="H52" s="179">
        <v>20</v>
      </c>
      <c r="I52" s="179">
        <v>20</v>
      </c>
    </row>
    <row r="53" spans="1:9" ht="15" x14ac:dyDescent="0.2">
      <c r="A53" s="100" t="s">
        <v>230</v>
      </c>
      <c r="B53" s="101">
        <v>680</v>
      </c>
      <c r="C53" s="102" t="s">
        <v>183</v>
      </c>
      <c r="D53" s="102" t="s">
        <v>231</v>
      </c>
      <c r="E53" s="103"/>
      <c r="F53" s="104"/>
      <c r="G53" s="187">
        <f>G54+G67+G76+G79+G71</f>
        <v>1817</v>
      </c>
      <c r="H53" s="187">
        <f>H54+H67+H76+H79+H71</f>
        <v>616.20000000000005</v>
      </c>
      <c r="I53" s="187">
        <f>I54+I67+I76+I79+I71</f>
        <v>639.20000000000005</v>
      </c>
    </row>
    <row r="54" spans="1:9" ht="45" x14ac:dyDescent="0.2">
      <c r="A54" s="105" t="s">
        <v>232</v>
      </c>
      <c r="B54" s="106">
        <v>680</v>
      </c>
      <c r="C54" s="107" t="s">
        <v>183</v>
      </c>
      <c r="D54" s="107" t="s">
        <v>231</v>
      </c>
      <c r="E54" s="107" t="s">
        <v>203</v>
      </c>
      <c r="F54" s="107"/>
      <c r="G54" s="188">
        <f>G55+G63</f>
        <v>1200</v>
      </c>
      <c r="H54" s="188">
        <f>H55+H63</f>
        <v>0</v>
      </c>
      <c r="I54" s="188">
        <f>I55+I63</f>
        <v>0</v>
      </c>
    </row>
    <row r="55" spans="1:9" ht="30" hidden="1" x14ac:dyDescent="0.2">
      <c r="A55" s="73" t="s">
        <v>233</v>
      </c>
      <c r="B55" s="85">
        <v>680</v>
      </c>
      <c r="C55" s="76" t="s">
        <v>183</v>
      </c>
      <c r="D55" s="76" t="s">
        <v>231</v>
      </c>
      <c r="E55" s="76" t="s">
        <v>234</v>
      </c>
      <c r="F55" s="76"/>
      <c r="G55" s="183">
        <f>G56</f>
        <v>0</v>
      </c>
      <c r="H55" s="183">
        <f>H56</f>
        <v>0</v>
      </c>
      <c r="I55" s="183">
        <f>I56</f>
        <v>0</v>
      </c>
    </row>
    <row r="56" spans="1:9" ht="45" hidden="1" x14ac:dyDescent="0.2">
      <c r="A56" s="73" t="s">
        <v>235</v>
      </c>
      <c r="B56" s="85">
        <v>680</v>
      </c>
      <c r="C56" s="76" t="s">
        <v>183</v>
      </c>
      <c r="D56" s="76" t="s">
        <v>231</v>
      </c>
      <c r="E56" s="76" t="s">
        <v>236</v>
      </c>
      <c r="F56" s="76"/>
      <c r="G56" s="183">
        <f>G62</f>
        <v>0</v>
      </c>
      <c r="H56" s="183">
        <f>H62</f>
        <v>0</v>
      </c>
      <c r="I56" s="183">
        <f>I62</f>
        <v>0</v>
      </c>
    </row>
    <row r="57" spans="1:9" ht="30" hidden="1" x14ac:dyDescent="0.2">
      <c r="A57" s="40" t="s">
        <v>237</v>
      </c>
      <c r="B57" s="85">
        <v>680</v>
      </c>
      <c r="C57" s="76" t="s">
        <v>183</v>
      </c>
      <c r="D57" s="76" t="s">
        <v>231</v>
      </c>
      <c r="E57" s="76" t="s">
        <v>236</v>
      </c>
      <c r="F57" s="76"/>
      <c r="G57" s="183">
        <v>0</v>
      </c>
      <c r="H57" s="183">
        <v>0</v>
      </c>
      <c r="I57" s="183">
        <v>0</v>
      </c>
    </row>
    <row r="58" spans="1:9" ht="30" hidden="1" x14ac:dyDescent="0.2">
      <c r="A58" s="40" t="s">
        <v>238</v>
      </c>
      <c r="B58" s="85">
        <v>680</v>
      </c>
      <c r="C58" s="76" t="s">
        <v>183</v>
      </c>
      <c r="D58" s="76" t="s">
        <v>231</v>
      </c>
      <c r="E58" s="76" t="s">
        <v>236</v>
      </c>
      <c r="F58" s="76"/>
      <c r="G58" s="183">
        <v>0</v>
      </c>
      <c r="H58" s="183">
        <v>0</v>
      </c>
      <c r="I58" s="183">
        <v>0</v>
      </c>
    </row>
    <row r="59" spans="1:9" ht="30" hidden="1" x14ac:dyDescent="0.2">
      <c r="A59" s="40" t="s">
        <v>239</v>
      </c>
      <c r="B59" s="85">
        <v>680</v>
      </c>
      <c r="C59" s="76" t="s">
        <v>183</v>
      </c>
      <c r="D59" s="76" t="s">
        <v>231</v>
      </c>
      <c r="E59" s="76" t="s">
        <v>236</v>
      </c>
      <c r="F59" s="76"/>
      <c r="G59" s="183">
        <v>0</v>
      </c>
      <c r="H59" s="183">
        <v>0</v>
      </c>
      <c r="I59" s="183">
        <v>0</v>
      </c>
    </row>
    <row r="60" spans="1:9" ht="30" hidden="1" x14ac:dyDescent="0.2">
      <c r="A60" s="40" t="s">
        <v>240</v>
      </c>
      <c r="B60" s="85">
        <v>680</v>
      </c>
      <c r="C60" s="76" t="s">
        <v>183</v>
      </c>
      <c r="D60" s="76" t="s">
        <v>231</v>
      </c>
      <c r="E60" s="76" t="s">
        <v>236</v>
      </c>
      <c r="F60" s="76"/>
      <c r="G60" s="183">
        <v>0</v>
      </c>
      <c r="H60" s="183">
        <v>0</v>
      </c>
      <c r="I60" s="183">
        <v>0</v>
      </c>
    </row>
    <row r="61" spans="1:9" ht="30" hidden="1" x14ac:dyDescent="0.2">
      <c r="A61" s="40" t="s">
        <v>241</v>
      </c>
      <c r="B61" s="85">
        <v>680</v>
      </c>
      <c r="C61" s="76" t="s">
        <v>183</v>
      </c>
      <c r="D61" s="76" t="s">
        <v>231</v>
      </c>
      <c r="E61" s="76" t="s">
        <v>242</v>
      </c>
      <c r="F61" s="76"/>
      <c r="G61" s="183">
        <v>0</v>
      </c>
      <c r="H61" s="183">
        <v>0</v>
      </c>
      <c r="I61" s="183">
        <v>0</v>
      </c>
    </row>
    <row r="62" spans="1:9" ht="30" hidden="1" x14ac:dyDescent="0.2">
      <c r="A62" s="77" t="s">
        <v>208</v>
      </c>
      <c r="B62" s="85">
        <v>680</v>
      </c>
      <c r="C62" s="76" t="s">
        <v>183</v>
      </c>
      <c r="D62" s="76" t="s">
        <v>231</v>
      </c>
      <c r="E62" s="76" t="s">
        <v>236</v>
      </c>
      <c r="F62" s="76" t="s">
        <v>209</v>
      </c>
      <c r="G62" s="183">
        <f>G57+G58+G59+G60+G61</f>
        <v>0</v>
      </c>
      <c r="H62" s="183">
        <f>H57+H58+H59+H60+H61</f>
        <v>0</v>
      </c>
      <c r="I62" s="183">
        <f>I57+I58+I59+I60+I61</f>
        <v>0</v>
      </c>
    </row>
    <row r="63" spans="1:9" ht="45" x14ac:dyDescent="0.2">
      <c r="A63" s="73" t="s">
        <v>204</v>
      </c>
      <c r="B63" s="85">
        <v>680</v>
      </c>
      <c r="C63" s="76" t="s">
        <v>183</v>
      </c>
      <c r="D63" s="76" t="s">
        <v>231</v>
      </c>
      <c r="E63" s="76" t="s">
        <v>205</v>
      </c>
      <c r="F63" s="76"/>
      <c r="G63" s="183">
        <f>G64</f>
        <v>1200</v>
      </c>
      <c r="H63" s="183">
        <f t="shared" ref="H63:I65" si="7">H64</f>
        <v>0</v>
      </c>
      <c r="I63" s="183">
        <f t="shared" si="7"/>
        <v>0</v>
      </c>
    </row>
    <row r="64" spans="1:9" ht="60" x14ac:dyDescent="0.2">
      <c r="A64" s="77" t="s">
        <v>206</v>
      </c>
      <c r="B64" s="85">
        <v>680</v>
      </c>
      <c r="C64" s="76" t="s">
        <v>183</v>
      </c>
      <c r="D64" s="76" t="s">
        <v>231</v>
      </c>
      <c r="E64" s="76" t="s">
        <v>207</v>
      </c>
      <c r="F64" s="76"/>
      <c r="G64" s="183">
        <f>G65</f>
        <v>1200</v>
      </c>
      <c r="H64" s="183">
        <f t="shared" si="7"/>
        <v>0</v>
      </c>
      <c r="I64" s="183">
        <f t="shared" si="7"/>
        <v>0</v>
      </c>
    </row>
    <row r="65" spans="1:9" ht="30" x14ac:dyDescent="0.2">
      <c r="A65" s="77" t="s">
        <v>124</v>
      </c>
      <c r="B65" s="85">
        <v>680</v>
      </c>
      <c r="C65" s="76" t="s">
        <v>183</v>
      </c>
      <c r="D65" s="76" t="s">
        <v>231</v>
      </c>
      <c r="E65" s="76" t="s">
        <v>207</v>
      </c>
      <c r="F65" s="76"/>
      <c r="G65" s="183">
        <f>G66</f>
        <v>1200</v>
      </c>
      <c r="H65" s="183">
        <f t="shared" si="7"/>
        <v>0</v>
      </c>
      <c r="I65" s="183">
        <f t="shared" si="7"/>
        <v>0</v>
      </c>
    </row>
    <row r="66" spans="1:9" ht="30" x14ac:dyDescent="0.2">
      <c r="A66" s="77" t="s">
        <v>208</v>
      </c>
      <c r="B66" s="85">
        <v>680</v>
      </c>
      <c r="C66" s="76" t="s">
        <v>183</v>
      </c>
      <c r="D66" s="76" t="s">
        <v>231</v>
      </c>
      <c r="E66" s="76" t="s">
        <v>207</v>
      </c>
      <c r="F66" s="76" t="s">
        <v>209</v>
      </c>
      <c r="G66" s="183">
        <v>1200</v>
      </c>
      <c r="H66" s="183"/>
      <c r="I66" s="183"/>
    </row>
    <row r="67" spans="1:9" ht="45" x14ac:dyDescent="0.2">
      <c r="A67" s="108" t="s">
        <v>243</v>
      </c>
      <c r="B67" s="109">
        <v>680</v>
      </c>
      <c r="C67" s="110" t="s">
        <v>183</v>
      </c>
      <c r="D67" s="110" t="s">
        <v>231</v>
      </c>
      <c r="E67" s="110" t="s">
        <v>244</v>
      </c>
      <c r="F67" s="110"/>
      <c r="G67" s="189">
        <f t="shared" ref="G67:I68" si="8">G68</f>
        <v>560.4</v>
      </c>
      <c r="H67" s="189">
        <f t="shared" si="8"/>
        <v>558.9</v>
      </c>
      <c r="I67" s="189">
        <f t="shared" si="8"/>
        <v>581.29999999999995</v>
      </c>
    </row>
    <row r="68" spans="1:9" ht="60" x14ac:dyDescent="0.2">
      <c r="A68" s="77" t="s">
        <v>245</v>
      </c>
      <c r="B68" s="85">
        <v>680</v>
      </c>
      <c r="C68" s="76" t="s">
        <v>183</v>
      </c>
      <c r="D68" s="76" t="s">
        <v>231</v>
      </c>
      <c r="E68" s="76" t="s">
        <v>246</v>
      </c>
      <c r="F68" s="76"/>
      <c r="G68" s="183">
        <v>560.4</v>
      </c>
      <c r="H68" s="183">
        <f t="shared" si="8"/>
        <v>558.9</v>
      </c>
      <c r="I68" s="183">
        <f t="shared" si="8"/>
        <v>581.29999999999995</v>
      </c>
    </row>
    <row r="69" spans="1:9" ht="15" x14ac:dyDescent="0.2">
      <c r="A69" s="77" t="s">
        <v>364</v>
      </c>
      <c r="B69" s="85">
        <v>680</v>
      </c>
      <c r="C69" s="76" t="s">
        <v>183</v>
      </c>
      <c r="D69" s="76" t="s">
        <v>231</v>
      </c>
      <c r="E69" s="76" t="s">
        <v>246</v>
      </c>
      <c r="F69" s="76"/>
      <c r="G69" s="183">
        <v>560.4</v>
      </c>
      <c r="H69" s="183">
        <v>558.9</v>
      </c>
      <c r="I69" s="183">
        <v>581.29999999999995</v>
      </c>
    </row>
    <row r="70" spans="1:9" ht="30" x14ac:dyDescent="0.2">
      <c r="A70" s="77" t="s">
        <v>208</v>
      </c>
      <c r="B70" s="85">
        <v>680</v>
      </c>
      <c r="C70" s="76" t="s">
        <v>183</v>
      </c>
      <c r="D70" s="76" t="s">
        <v>231</v>
      </c>
      <c r="E70" s="76" t="s">
        <v>246</v>
      </c>
      <c r="F70" s="76" t="s">
        <v>209</v>
      </c>
      <c r="G70" s="183">
        <v>560.4</v>
      </c>
      <c r="H70" s="183">
        <f>H69</f>
        <v>558.9</v>
      </c>
      <c r="I70" s="183">
        <f>I69</f>
        <v>581.29999999999995</v>
      </c>
    </row>
    <row r="71" spans="1:9" ht="45" x14ac:dyDescent="0.2">
      <c r="A71" s="151" t="s">
        <v>342</v>
      </c>
      <c r="B71" s="152">
        <v>680</v>
      </c>
      <c r="C71" s="153" t="s">
        <v>183</v>
      </c>
      <c r="D71" s="153" t="s">
        <v>231</v>
      </c>
      <c r="E71" s="153" t="s">
        <v>275</v>
      </c>
      <c r="F71" s="153"/>
      <c r="G71" s="190">
        <f>G72</f>
        <v>14.4</v>
      </c>
      <c r="H71" s="190">
        <f t="shared" ref="H71:I74" si="9">H72</f>
        <v>15.1</v>
      </c>
      <c r="I71" s="190">
        <f t="shared" si="9"/>
        <v>15.7</v>
      </c>
    </row>
    <row r="72" spans="1:9" ht="57" customHeight="1" x14ac:dyDescent="0.2">
      <c r="A72" s="39" t="s">
        <v>343</v>
      </c>
      <c r="B72" s="85">
        <v>680</v>
      </c>
      <c r="C72" s="76" t="s">
        <v>183</v>
      </c>
      <c r="D72" s="76" t="s">
        <v>231</v>
      </c>
      <c r="E72" s="76" t="s">
        <v>341</v>
      </c>
      <c r="F72" s="76"/>
      <c r="G72" s="183">
        <f>G74+G73</f>
        <v>14.4</v>
      </c>
      <c r="H72" s="183">
        <f>H74+H73</f>
        <v>15.1</v>
      </c>
      <c r="I72" s="183">
        <f>I74+I73</f>
        <v>15.7</v>
      </c>
    </row>
    <row r="73" spans="1:9" ht="120" hidden="1" x14ac:dyDescent="0.2">
      <c r="A73" s="39" t="s">
        <v>378</v>
      </c>
      <c r="B73" s="85">
        <v>680</v>
      </c>
      <c r="C73" s="76" t="s">
        <v>183</v>
      </c>
      <c r="D73" s="76" t="s">
        <v>231</v>
      </c>
      <c r="E73" s="76" t="s">
        <v>341</v>
      </c>
      <c r="F73" s="76"/>
      <c r="G73" s="179"/>
      <c r="H73" s="183">
        <v>0</v>
      </c>
      <c r="I73" s="183">
        <v>0</v>
      </c>
    </row>
    <row r="74" spans="1:9" ht="45" x14ac:dyDescent="0.2">
      <c r="A74" s="40" t="s">
        <v>373</v>
      </c>
      <c r="B74" s="85">
        <v>680</v>
      </c>
      <c r="C74" s="76" t="s">
        <v>183</v>
      </c>
      <c r="D74" s="76" t="s">
        <v>231</v>
      </c>
      <c r="E74" s="76" t="s">
        <v>341</v>
      </c>
      <c r="F74" s="76"/>
      <c r="G74" s="183">
        <v>14.4</v>
      </c>
      <c r="H74" s="183">
        <f t="shared" si="9"/>
        <v>15.1</v>
      </c>
      <c r="I74" s="183">
        <f t="shared" si="9"/>
        <v>15.7</v>
      </c>
    </row>
    <row r="75" spans="1:9" ht="30" x14ac:dyDescent="0.2">
      <c r="A75" s="77" t="s">
        <v>208</v>
      </c>
      <c r="B75" s="85">
        <v>680</v>
      </c>
      <c r="C75" s="76" t="s">
        <v>183</v>
      </c>
      <c r="D75" s="76" t="s">
        <v>231</v>
      </c>
      <c r="E75" s="76" t="s">
        <v>341</v>
      </c>
      <c r="F75" s="76" t="s">
        <v>209</v>
      </c>
      <c r="G75" s="183">
        <f>G73+G74</f>
        <v>14.4</v>
      </c>
      <c r="H75" s="183">
        <v>15.1</v>
      </c>
      <c r="I75" s="183">
        <v>15.7</v>
      </c>
    </row>
    <row r="76" spans="1:9" ht="15" x14ac:dyDescent="0.2">
      <c r="A76" s="111" t="s">
        <v>247</v>
      </c>
      <c r="B76" s="112">
        <v>680</v>
      </c>
      <c r="C76" s="113" t="s">
        <v>183</v>
      </c>
      <c r="D76" s="113" t="s">
        <v>231</v>
      </c>
      <c r="E76" s="114" t="s">
        <v>248</v>
      </c>
      <c r="F76" s="113"/>
      <c r="G76" s="191">
        <f t="shared" ref="G76:I77" si="10">G77</f>
        <v>37.6</v>
      </c>
      <c r="H76" s="191">
        <f t="shared" si="10"/>
        <v>37.6</v>
      </c>
      <c r="I76" s="191">
        <f t="shared" si="10"/>
        <v>37.6</v>
      </c>
    </row>
    <row r="77" spans="1:9" ht="60" x14ac:dyDescent="0.2">
      <c r="A77" s="115" t="s">
        <v>106</v>
      </c>
      <c r="B77" s="74">
        <v>680</v>
      </c>
      <c r="C77" s="75" t="s">
        <v>183</v>
      </c>
      <c r="D77" s="75" t="s">
        <v>231</v>
      </c>
      <c r="E77" s="76" t="s">
        <v>249</v>
      </c>
      <c r="F77" s="75"/>
      <c r="G77" s="179">
        <f t="shared" si="10"/>
        <v>37.6</v>
      </c>
      <c r="H77" s="179">
        <f t="shared" si="10"/>
        <v>37.6</v>
      </c>
      <c r="I77" s="179">
        <f t="shared" si="10"/>
        <v>37.6</v>
      </c>
    </row>
    <row r="78" spans="1:9" ht="30" x14ac:dyDescent="0.2">
      <c r="A78" s="77" t="s">
        <v>208</v>
      </c>
      <c r="B78" s="74">
        <v>680</v>
      </c>
      <c r="C78" s="75" t="s">
        <v>183</v>
      </c>
      <c r="D78" s="75" t="s">
        <v>231</v>
      </c>
      <c r="E78" s="76" t="s">
        <v>249</v>
      </c>
      <c r="F78" s="75" t="s">
        <v>209</v>
      </c>
      <c r="G78" s="179">
        <v>37.6</v>
      </c>
      <c r="H78" s="179">
        <v>37.6</v>
      </c>
      <c r="I78" s="179">
        <v>37.6</v>
      </c>
    </row>
    <row r="79" spans="1:9" ht="28.5" x14ac:dyDescent="0.2">
      <c r="A79" s="159" t="s">
        <v>250</v>
      </c>
      <c r="B79" s="160">
        <v>680</v>
      </c>
      <c r="C79" s="161" t="s">
        <v>183</v>
      </c>
      <c r="D79" s="161" t="s">
        <v>231</v>
      </c>
      <c r="E79" s="162" t="s">
        <v>218</v>
      </c>
      <c r="F79" s="161" t="s">
        <v>251</v>
      </c>
      <c r="G79" s="192">
        <f>G80+G82+G84</f>
        <v>4.5999999999999996</v>
      </c>
      <c r="H79" s="192">
        <f>H80+H82+H84</f>
        <v>4.5999999999999996</v>
      </c>
      <c r="I79" s="192">
        <f>I80+I82+I84</f>
        <v>4.5999999999999996</v>
      </c>
    </row>
    <row r="80" spans="1:9" ht="30" x14ac:dyDescent="0.2">
      <c r="A80" s="77" t="s">
        <v>252</v>
      </c>
      <c r="B80" s="74">
        <v>680</v>
      </c>
      <c r="C80" s="75" t="s">
        <v>183</v>
      </c>
      <c r="D80" s="75" t="s">
        <v>231</v>
      </c>
      <c r="E80" s="99" t="s">
        <v>253</v>
      </c>
      <c r="F80" s="75"/>
      <c r="G80" s="179">
        <v>4.5999999999999996</v>
      </c>
      <c r="H80" s="179">
        <v>4.5999999999999996</v>
      </c>
      <c r="I80" s="179">
        <v>4.5999999999999996</v>
      </c>
    </row>
    <row r="81" spans="1:9" ht="30" x14ac:dyDescent="0.2">
      <c r="A81" s="77" t="s">
        <v>208</v>
      </c>
      <c r="B81" s="85">
        <v>680</v>
      </c>
      <c r="C81" s="76" t="s">
        <v>183</v>
      </c>
      <c r="D81" s="76" t="s">
        <v>231</v>
      </c>
      <c r="E81" s="94" t="s">
        <v>253</v>
      </c>
      <c r="F81" s="76" t="s">
        <v>209</v>
      </c>
      <c r="G81" s="183">
        <f>G80</f>
        <v>4.5999999999999996</v>
      </c>
      <c r="H81" s="183">
        <f>H80</f>
        <v>4.5999999999999996</v>
      </c>
      <c r="I81" s="183">
        <f>I80</f>
        <v>4.5999999999999996</v>
      </c>
    </row>
    <row r="82" spans="1:9" ht="30" hidden="1" x14ac:dyDescent="0.2">
      <c r="A82" s="108" t="s">
        <v>254</v>
      </c>
      <c r="B82" s="109">
        <v>680</v>
      </c>
      <c r="C82" s="110" t="s">
        <v>183</v>
      </c>
      <c r="D82" s="110" t="s">
        <v>231</v>
      </c>
      <c r="E82" s="116" t="s">
        <v>255</v>
      </c>
      <c r="F82" s="110"/>
      <c r="G82" s="189">
        <f>G83</f>
        <v>0</v>
      </c>
      <c r="H82" s="189">
        <f>H83</f>
        <v>0</v>
      </c>
      <c r="I82" s="189">
        <f>I83</f>
        <v>0</v>
      </c>
    </row>
    <row r="83" spans="1:9" ht="30" hidden="1" x14ac:dyDescent="0.2">
      <c r="A83" s="77" t="s">
        <v>208</v>
      </c>
      <c r="B83" s="85">
        <v>680</v>
      </c>
      <c r="C83" s="76" t="s">
        <v>183</v>
      </c>
      <c r="D83" s="76" t="s">
        <v>231</v>
      </c>
      <c r="E83" s="94" t="s">
        <v>255</v>
      </c>
      <c r="F83" s="76" t="s">
        <v>209</v>
      </c>
      <c r="G83" s="183">
        <v>0</v>
      </c>
      <c r="H83" s="183">
        <v>0</v>
      </c>
      <c r="I83" s="183">
        <v>0</v>
      </c>
    </row>
    <row r="84" spans="1:9" ht="15" hidden="1" x14ac:dyDescent="0.2">
      <c r="A84" s="117" t="s">
        <v>256</v>
      </c>
      <c r="B84" s="118">
        <v>680</v>
      </c>
      <c r="C84" s="119" t="s">
        <v>183</v>
      </c>
      <c r="D84" s="119" t="s">
        <v>231</v>
      </c>
      <c r="E84" s="119" t="s">
        <v>257</v>
      </c>
      <c r="F84" s="119"/>
      <c r="G84" s="193">
        <f>G85</f>
        <v>0</v>
      </c>
      <c r="H84" s="193">
        <f>H85</f>
        <v>0</v>
      </c>
      <c r="I84" s="193">
        <f>I85</f>
        <v>0</v>
      </c>
    </row>
    <row r="85" spans="1:9" ht="30" hidden="1" x14ac:dyDescent="0.2">
      <c r="A85" s="77" t="s">
        <v>208</v>
      </c>
      <c r="B85" s="120">
        <v>680</v>
      </c>
      <c r="C85" s="94" t="s">
        <v>183</v>
      </c>
      <c r="D85" s="94" t="s">
        <v>231</v>
      </c>
      <c r="E85" s="94" t="s">
        <v>257</v>
      </c>
      <c r="F85" s="94" t="s">
        <v>209</v>
      </c>
      <c r="G85" s="194">
        <v>0</v>
      </c>
      <c r="H85" s="194">
        <v>0</v>
      </c>
      <c r="I85" s="194">
        <v>0</v>
      </c>
    </row>
    <row r="86" spans="1:9" ht="14.25" x14ac:dyDescent="0.2">
      <c r="A86" s="95" t="s">
        <v>258</v>
      </c>
      <c r="B86" s="96">
        <v>680</v>
      </c>
      <c r="C86" s="97" t="s">
        <v>185</v>
      </c>
      <c r="D86" s="97"/>
      <c r="E86" s="97"/>
      <c r="F86" s="97"/>
      <c r="G86" s="186">
        <f>G87</f>
        <v>216.2</v>
      </c>
      <c r="H86" s="186">
        <f>H87</f>
        <v>175.5</v>
      </c>
      <c r="I86" s="186">
        <f>I87</f>
        <v>175.5</v>
      </c>
    </row>
    <row r="87" spans="1:9" ht="15" x14ac:dyDescent="0.2">
      <c r="A87" s="77" t="s">
        <v>259</v>
      </c>
      <c r="B87" s="74">
        <v>680</v>
      </c>
      <c r="C87" s="99" t="s">
        <v>185</v>
      </c>
      <c r="D87" s="99" t="s">
        <v>192</v>
      </c>
      <c r="E87" s="75"/>
      <c r="F87" s="75"/>
      <c r="G87" s="179">
        <f>G89</f>
        <v>216.2</v>
      </c>
      <c r="H87" s="179">
        <f>H89</f>
        <v>175.5</v>
      </c>
      <c r="I87" s="179">
        <f>I89</f>
        <v>175.5</v>
      </c>
    </row>
    <row r="88" spans="1:9" ht="15" x14ac:dyDescent="0.2">
      <c r="A88" s="77" t="s">
        <v>247</v>
      </c>
      <c r="B88" s="74">
        <v>680</v>
      </c>
      <c r="C88" s="75" t="s">
        <v>185</v>
      </c>
      <c r="D88" s="75" t="s">
        <v>192</v>
      </c>
      <c r="E88" s="76" t="s">
        <v>248</v>
      </c>
      <c r="F88" s="75"/>
      <c r="G88" s="179">
        <f>G89</f>
        <v>216.2</v>
      </c>
      <c r="H88" s="179">
        <f>H89</f>
        <v>175.5</v>
      </c>
      <c r="I88" s="179">
        <f>I89</f>
        <v>175.5</v>
      </c>
    </row>
    <row r="89" spans="1:9" ht="33" customHeight="1" x14ac:dyDescent="0.2">
      <c r="A89" s="73" t="s">
        <v>260</v>
      </c>
      <c r="B89" s="85">
        <v>680</v>
      </c>
      <c r="C89" s="76" t="s">
        <v>185</v>
      </c>
      <c r="D89" s="76" t="s">
        <v>192</v>
      </c>
      <c r="E89" s="76" t="s">
        <v>261</v>
      </c>
      <c r="F89" s="76"/>
      <c r="G89" s="183">
        <f>G90+G91</f>
        <v>216.2</v>
      </c>
      <c r="H89" s="183">
        <f>H90+H91</f>
        <v>175.5</v>
      </c>
      <c r="I89" s="183">
        <f>I90+I91</f>
        <v>175.5</v>
      </c>
    </row>
    <row r="90" spans="1:9" ht="60" x14ac:dyDescent="0.2">
      <c r="A90" s="77" t="s">
        <v>189</v>
      </c>
      <c r="B90" s="85">
        <v>680</v>
      </c>
      <c r="C90" s="76" t="s">
        <v>185</v>
      </c>
      <c r="D90" s="76" t="s">
        <v>192</v>
      </c>
      <c r="E90" s="76" t="s">
        <v>261</v>
      </c>
      <c r="F90" s="76" t="s">
        <v>190</v>
      </c>
      <c r="G90" s="183">
        <v>216.2</v>
      </c>
      <c r="H90" s="183">
        <v>175.5</v>
      </c>
      <c r="I90" s="183">
        <v>175.5</v>
      </c>
    </row>
    <row r="91" spans="1:9" ht="30" hidden="1" x14ac:dyDescent="0.2">
      <c r="A91" s="77" t="s">
        <v>208</v>
      </c>
      <c r="B91" s="74">
        <v>680</v>
      </c>
      <c r="C91" s="75" t="s">
        <v>185</v>
      </c>
      <c r="D91" s="75" t="s">
        <v>192</v>
      </c>
      <c r="E91" s="75" t="s">
        <v>261</v>
      </c>
      <c r="F91" s="75" t="s">
        <v>209</v>
      </c>
      <c r="G91" s="179"/>
      <c r="H91" s="179"/>
      <c r="I91" s="179"/>
    </row>
    <row r="92" spans="1:9" ht="28.5" x14ac:dyDescent="0.2">
      <c r="A92" s="121" t="s">
        <v>262</v>
      </c>
      <c r="B92" s="122">
        <v>680</v>
      </c>
      <c r="C92" s="123" t="s">
        <v>192</v>
      </c>
      <c r="D92" s="123"/>
      <c r="E92" s="123"/>
      <c r="F92" s="123"/>
      <c r="G92" s="195">
        <f>G93+G99+G107</f>
        <v>186.4</v>
      </c>
      <c r="H92" s="195">
        <f>H93+H99+H107</f>
        <v>179.4</v>
      </c>
      <c r="I92" s="195">
        <f>I93+I99+I107</f>
        <v>180.5</v>
      </c>
    </row>
    <row r="93" spans="1:9" ht="42.75" hidden="1" x14ac:dyDescent="0.2">
      <c r="A93" s="124" t="s">
        <v>263</v>
      </c>
      <c r="B93" s="125">
        <v>680</v>
      </c>
      <c r="C93" s="126" t="s">
        <v>192</v>
      </c>
      <c r="D93" s="126" t="s">
        <v>264</v>
      </c>
      <c r="E93" s="126"/>
      <c r="F93" s="126"/>
      <c r="G93" s="196">
        <f t="shared" ref="G93:I94" si="11">G94</f>
        <v>0</v>
      </c>
      <c r="H93" s="196">
        <f t="shared" si="11"/>
        <v>0</v>
      </c>
      <c r="I93" s="196">
        <f t="shared" si="11"/>
        <v>0</v>
      </c>
    </row>
    <row r="94" spans="1:9" ht="45" hidden="1" x14ac:dyDescent="0.2">
      <c r="A94" s="77" t="s">
        <v>265</v>
      </c>
      <c r="B94" s="85">
        <v>680</v>
      </c>
      <c r="C94" s="76" t="s">
        <v>192</v>
      </c>
      <c r="D94" s="76" t="s">
        <v>264</v>
      </c>
      <c r="E94" s="76" t="s">
        <v>266</v>
      </c>
      <c r="F94" s="89"/>
      <c r="G94" s="183">
        <f t="shared" si="11"/>
        <v>0</v>
      </c>
      <c r="H94" s="183">
        <f t="shared" si="11"/>
        <v>0</v>
      </c>
      <c r="I94" s="183">
        <f t="shared" si="11"/>
        <v>0</v>
      </c>
    </row>
    <row r="95" spans="1:9" ht="45" hidden="1" x14ac:dyDescent="0.2">
      <c r="A95" s="73" t="s">
        <v>267</v>
      </c>
      <c r="B95" s="85">
        <v>680</v>
      </c>
      <c r="C95" s="76" t="s">
        <v>192</v>
      </c>
      <c r="D95" s="76" t="s">
        <v>264</v>
      </c>
      <c r="E95" s="76" t="s">
        <v>268</v>
      </c>
      <c r="F95" s="76"/>
      <c r="G95" s="183">
        <f>G98</f>
        <v>0</v>
      </c>
      <c r="H95" s="183">
        <f>H98</f>
        <v>0</v>
      </c>
      <c r="I95" s="183">
        <f>I98</f>
        <v>0</v>
      </c>
    </row>
    <row r="96" spans="1:9" ht="45" hidden="1" x14ac:dyDescent="0.2">
      <c r="A96" s="73" t="s">
        <v>117</v>
      </c>
      <c r="B96" s="85">
        <v>680</v>
      </c>
      <c r="C96" s="76" t="s">
        <v>192</v>
      </c>
      <c r="D96" s="76" t="s">
        <v>264</v>
      </c>
      <c r="E96" s="76" t="s">
        <v>268</v>
      </c>
      <c r="F96" s="76"/>
      <c r="G96" s="183">
        <v>0</v>
      </c>
      <c r="H96" s="183">
        <v>0</v>
      </c>
      <c r="I96" s="183">
        <v>0</v>
      </c>
    </row>
    <row r="97" spans="1:9" ht="30" hidden="1" x14ac:dyDescent="0.2">
      <c r="A97" s="73" t="s">
        <v>147</v>
      </c>
      <c r="B97" s="85">
        <v>680</v>
      </c>
      <c r="C97" s="76" t="s">
        <v>192</v>
      </c>
      <c r="D97" s="76" t="s">
        <v>264</v>
      </c>
      <c r="E97" s="76" t="s">
        <v>268</v>
      </c>
      <c r="F97" s="76"/>
      <c r="G97" s="183">
        <v>0</v>
      </c>
      <c r="H97" s="183">
        <v>0</v>
      </c>
      <c r="I97" s="183">
        <v>0</v>
      </c>
    </row>
    <row r="98" spans="1:9" ht="30" hidden="1" x14ac:dyDescent="0.2">
      <c r="A98" s="77" t="s">
        <v>208</v>
      </c>
      <c r="B98" s="85">
        <v>680</v>
      </c>
      <c r="C98" s="76" t="s">
        <v>192</v>
      </c>
      <c r="D98" s="76" t="s">
        <v>264</v>
      </c>
      <c r="E98" s="76" t="s">
        <v>268</v>
      </c>
      <c r="F98" s="76" t="s">
        <v>209</v>
      </c>
      <c r="G98" s="183">
        <f>G96+G97</f>
        <v>0</v>
      </c>
      <c r="H98" s="183">
        <f>H96+H97</f>
        <v>0</v>
      </c>
      <c r="I98" s="183">
        <f>I96+I97</f>
        <v>0</v>
      </c>
    </row>
    <row r="99" spans="1:9" ht="42.75" x14ac:dyDescent="0.2">
      <c r="A99" s="95" t="s">
        <v>269</v>
      </c>
      <c r="B99" s="96">
        <v>680</v>
      </c>
      <c r="C99" s="97" t="s">
        <v>192</v>
      </c>
      <c r="D99" s="97" t="s">
        <v>270</v>
      </c>
      <c r="E99" s="97"/>
      <c r="F99" s="97"/>
      <c r="G99" s="186">
        <f>G100+G104</f>
        <v>149.80000000000001</v>
      </c>
      <c r="H99" s="186">
        <f>H100+H104</f>
        <v>142.80000000000001</v>
      </c>
      <c r="I99" s="186">
        <f>I100+I104</f>
        <v>142.80000000000001</v>
      </c>
    </row>
    <row r="100" spans="1:9" ht="45" x14ac:dyDescent="0.2">
      <c r="A100" s="77" t="s">
        <v>265</v>
      </c>
      <c r="B100" s="74">
        <v>680</v>
      </c>
      <c r="C100" s="75" t="s">
        <v>192</v>
      </c>
      <c r="D100" s="75" t="s">
        <v>270</v>
      </c>
      <c r="E100" s="99" t="s">
        <v>266</v>
      </c>
      <c r="F100" s="75"/>
      <c r="G100" s="179">
        <f t="shared" ref="G100:I101" si="12">G101</f>
        <v>149.80000000000001</v>
      </c>
      <c r="H100" s="179">
        <f t="shared" si="12"/>
        <v>142.80000000000001</v>
      </c>
      <c r="I100" s="179">
        <f t="shared" si="12"/>
        <v>142.80000000000001</v>
      </c>
    </row>
    <row r="101" spans="1:9" ht="60" x14ac:dyDescent="0.2">
      <c r="A101" s="73" t="s">
        <v>271</v>
      </c>
      <c r="B101" s="74">
        <v>680</v>
      </c>
      <c r="C101" s="75" t="s">
        <v>192</v>
      </c>
      <c r="D101" s="75" t="s">
        <v>270</v>
      </c>
      <c r="E101" s="99" t="s">
        <v>272</v>
      </c>
      <c r="F101" s="75" t="s">
        <v>273</v>
      </c>
      <c r="G101" s="179">
        <f t="shared" si="12"/>
        <v>149.80000000000001</v>
      </c>
      <c r="H101" s="179">
        <f t="shared" si="12"/>
        <v>142.80000000000001</v>
      </c>
      <c r="I101" s="179">
        <f t="shared" si="12"/>
        <v>142.80000000000001</v>
      </c>
    </row>
    <row r="102" spans="1:9" ht="30" x14ac:dyDescent="0.2">
      <c r="A102" s="73" t="s">
        <v>360</v>
      </c>
      <c r="B102" s="85">
        <v>680</v>
      </c>
      <c r="C102" s="76" t="s">
        <v>192</v>
      </c>
      <c r="D102" s="76" t="s">
        <v>270</v>
      </c>
      <c r="E102" s="76" t="s">
        <v>272</v>
      </c>
      <c r="F102" s="76"/>
      <c r="G102" s="183">
        <v>149.80000000000001</v>
      </c>
      <c r="H102" s="183">
        <v>142.80000000000001</v>
      </c>
      <c r="I102" s="183">
        <v>142.80000000000001</v>
      </c>
    </row>
    <row r="103" spans="1:9" ht="30" x14ac:dyDescent="0.2">
      <c r="A103" s="77" t="s">
        <v>208</v>
      </c>
      <c r="B103" s="85">
        <v>680</v>
      </c>
      <c r="C103" s="76" t="s">
        <v>192</v>
      </c>
      <c r="D103" s="76" t="s">
        <v>270</v>
      </c>
      <c r="E103" s="76" t="s">
        <v>272</v>
      </c>
      <c r="F103" s="76" t="s">
        <v>209</v>
      </c>
      <c r="G103" s="183">
        <f>G102</f>
        <v>149.80000000000001</v>
      </c>
      <c r="H103" s="183">
        <f>H102</f>
        <v>142.80000000000001</v>
      </c>
      <c r="I103" s="183">
        <f>I102</f>
        <v>142.80000000000001</v>
      </c>
    </row>
    <row r="104" spans="1:9" ht="28.5" hidden="1" x14ac:dyDescent="0.2">
      <c r="A104" s="86" t="s">
        <v>274</v>
      </c>
      <c r="B104" s="87">
        <v>680</v>
      </c>
      <c r="C104" s="88" t="s">
        <v>192</v>
      </c>
      <c r="D104" s="88" t="s">
        <v>270</v>
      </c>
      <c r="E104" s="127" t="s">
        <v>275</v>
      </c>
      <c r="F104" s="88"/>
      <c r="G104" s="175">
        <f>G105</f>
        <v>0</v>
      </c>
      <c r="H104" s="175">
        <f>H105</f>
        <v>0</v>
      </c>
      <c r="I104" s="175">
        <f>I105</f>
        <v>0</v>
      </c>
    </row>
    <row r="105" spans="1:9" ht="45" hidden="1" x14ac:dyDescent="0.2">
      <c r="A105" s="77" t="s">
        <v>276</v>
      </c>
      <c r="B105" s="74">
        <v>680</v>
      </c>
      <c r="C105" s="75" t="s">
        <v>192</v>
      </c>
      <c r="D105" s="75" t="s">
        <v>270</v>
      </c>
      <c r="E105" s="99" t="s">
        <v>277</v>
      </c>
      <c r="F105" s="75"/>
      <c r="G105" s="179"/>
      <c r="H105" s="179"/>
      <c r="I105" s="179"/>
    </row>
    <row r="106" spans="1:9" ht="30" hidden="1" x14ac:dyDescent="0.2">
      <c r="A106" s="77" t="s">
        <v>208</v>
      </c>
      <c r="B106" s="74">
        <v>680</v>
      </c>
      <c r="C106" s="75" t="s">
        <v>192</v>
      </c>
      <c r="D106" s="75" t="s">
        <v>270</v>
      </c>
      <c r="E106" s="99" t="s">
        <v>277</v>
      </c>
      <c r="F106" s="75" t="s">
        <v>209</v>
      </c>
      <c r="G106" s="179">
        <f>G105</f>
        <v>0</v>
      </c>
      <c r="H106" s="179">
        <f>H105</f>
        <v>0</v>
      </c>
      <c r="I106" s="179">
        <f>I105</f>
        <v>0</v>
      </c>
    </row>
    <row r="107" spans="1:9" ht="28.5" x14ac:dyDescent="0.2">
      <c r="A107" s="128" t="s">
        <v>278</v>
      </c>
      <c r="B107" s="129">
        <v>680</v>
      </c>
      <c r="C107" s="130" t="s">
        <v>192</v>
      </c>
      <c r="D107" s="130" t="s">
        <v>279</v>
      </c>
      <c r="E107" s="131"/>
      <c r="F107" s="130"/>
      <c r="G107" s="197">
        <f t="shared" ref="G107:I108" si="13">G108</f>
        <v>36.6</v>
      </c>
      <c r="H107" s="197">
        <f t="shared" si="13"/>
        <v>36.6</v>
      </c>
      <c r="I107" s="197">
        <f t="shared" si="13"/>
        <v>37.700000000000003</v>
      </c>
    </row>
    <row r="108" spans="1:9" ht="45" x14ac:dyDescent="0.2">
      <c r="A108" s="77" t="s">
        <v>265</v>
      </c>
      <c r="B108" s="74">
        <v>680</v>
      </c>
      <c r="C108" s="75" t="s">
        <v>192</v>
      </c>
      <c r="D108" s="75" t="s">
        <v>279</v>
      </c>
      <c r="E108" s="99" t="s">
        <v>266</v>
      </c>
      <c r="F108" s="75"/>
      <c r="G108" s="179">
        <f t="shared" si="13"/>
        <v>36.6</v>
      </c>
      <c r="H108" s="179">
        <f t="shared" si="13"/>
        <v>36.6</v>
      </c>
      <c r="I108" s="179">
        <f t="shared" si="13"/>
        <v>37.700000000000003</v>
      </c>
    </row>
    <row r="109" spans="1:9" ht="60" x14ac:dyDescent="0.2">
      <c r="A109" s="73" t="s">
        <v>271</v>
      </c>
      <c r="B109" s="74">
        <v>680</v>
      </c>
      <c r="C109" s="75" t="s">
        <v>192</v>
      </c>
      <c r="D109" s="75" t="s">
        <v>279</v>
      </c>
      <c r="E109" s="99" t="s">
        <v>272</v>
      </c>
      <c r="F109" s="75" t="s">
        <v>273</v>
      </c>
      <c r="G109" s="179">
        <f>G110+G112</f>
        <v>36.6</v>
      </c>
      <c r="H109" s="179">
        <f>H110+H112</f>
        <v>36.6</v>
      </c>
      <c r="I109" s="179">
        <f>I110+I112</f>
        <v>37.700000000000003</v>
      </c>
    </row>
    <row r="110" spans="1:9" ht="45" x14ac:dyDescent="0.2">
      <c r="A110" s="73" t="s">
        <v>362</v>
      </c>
      <c r="B110" s="74">
        <v>680</v>
      </c>
      <c r="C110" s="75" t="s">
        <v>192</v>
      </c>
      <c r="D110" s="75" t="s">
        <v>279</v>
      </c>
      <c r="E110" s="99" t="s">
        <v>272</v>
      </c>
      <c r="F110" s="75"/>
      <c r="G110" s="179">
        <f>G111</f>
        <v>10</v>
      </c>
      <c r="H110" s="179">
        <f>H111</f>
        <v>10</v>
      </c>
      <c r="I110" s="179">
        <f>I111</f>
        <v>10</v>
      </c>
    </row>
    <row r="111" spans="1:9" ht="60" x14ac:dyDescent="0.2">
      <c r="A111" s="77" t="s">
        <v>189</v>
      </c>
      <c r="B111" s="74">
        <v>680</v>
      </c>
      <c r="C111" s="75" t="s">
        <v>192</v>
      </c>
      <c r="D111" s="75" t="s">
        <v>279</v>
      </c>
      <c r="E111" s="99" t="s">
        <v>272</v>
      </c>
      <c r="F111" s="75" t="s">
        <v>190</v>
      </c>
      <c r="G111" s="179">
        <v>10</v>
      </c>
      <c r="H111" s="179">
        <v>10</v>
      </c>
      <c r="I111" s="179">
        <v>10</v>
      </c>
    </row>
    <row r="112" spans="1:9" ht="45" x14ac:dyDescent="0.2">
      <c r="A112" s="73" t="s">
        <v>361</v>
      </c>
      <c r="B112" s="74">
        <v>680</v>
      </c>
      <c r="C112" s="75" t="s">
        <v>192</v>
      </c>
      <c r="D112" s="75" t="s">
        <v>279</v>
      </c>
      <c r="E112" s="99" t="s">
        <v>272</v>
      </c>
      <c r="F112" s="75"/>
      <c r="G112" s="179">
        <v>26.6</v>
      </c>
      <c r="H112" s="179">
        <v>26.6</v>
      </c>
      <c r="I112" s="179">
        <v>27.7</v>
      </c>
    </row>
    <row r="113" spans="1:9" ht="30" x14ac:dyDescent="0.2">
      <c r="A113" s="77" t="s">
        <v>208</v>
      </c>
      <c r="B113" s="74">
        <v>680</v>
      </c>
      <c r="C113" s="75" t="s">
        <v>192</v>
      </c>
      <c r="D113" s="75" t="s">
        <v>279</v>
      </c>
      <c r="E113" s="99" t="s">
        <v>272</v>
      </c>
      <c r="F113" s="75" t="s">
        <v>209</v>
      </c>
      <c r="G113" s="179">
        <f>G112</f>
        <v>26.6</v>
      </c>
      <c r="H113" s="179">
        <f>H112</f>
        <v>26.6</v>
      </c>
      <c r="I113" s="179">
        <f>I112</f>
        <v>27.7</v>
      </c>
    </row>
    <row r="114" spans="1:9" ht="14.25" x14ac:dyDescent="0.2">
      <c r="A114" s="61" t="s">
        <v>280</v>
      </c>
      <c r="B114" s="62">
        <v>680</v>
      </c>
      <c r="C114" s="63" t="s">
        <v>202</v>
      </c>
      <c r="D114" s="63"/>
      <c r="E114" s="63"/>
      <c r="F114" s="63"/>
      <c r="G114" s="180">
        <f>G115+G121+G129</f>
        <v>2491.5</v>
      </c>
      <c r="H114" s="180">
        <f>H115+H121+H129</f>
        <v>3018.5999999999995</v>
      </c>
      <c r="I114" s="180">
        <f>I115+I121+I129</f>
        <v>3139.35</v>
      </c>
    </row>
    <row r="115" spans="1:9" ht="14.25" x14ac:dyDescent="0.2">
      <c r="A115" s="132" t="s">
        <v>281</v>
      </c>
      <c r="B115" s="125">
        <v>680</v>
      </c>
      <c r="C115" s="126" t="s">
        <v>202</v>
      </c>
      <c r="D115" s="126" t="s">
        <v>282</v>
      </c>
      <c r="E115" s="126"/>
      <c r="F115" s="126"/>
      <c r="G115" s="196">
        <f t="shared" ref="G115:I116" si="14">G116</f>
        <v>317.60000000000002</v>
      </c>
      <c r="H115" s="196">
        <f t="shared" si="14"/>
        <v>316.7</v>
      </c>
      <c r="I115" s="196">
        <f t="shared" si="14"/>
        <v>329.4</v>
      </c>
    </row>
    <row r="116" spans="1:9" ht="45" x14ac:dyDescent="0.2">
      <c r="A116" s="77" t="s">
        <v>283</v>
      </c>
      <c r="B116" s="74">
        <v>680</v>
      </c>
      <c r="C116" s="75" t="s">
        <v>202</v>
      </c>
      <c r="D116" s="75" t="s">
        <v>282</v>
      </c>
      <c r="E116" s="75" t="s">
        <v>244</v>
      </c>
      <c r="F116" s="75"/>
      <c r="G116" s="179">
        <f t="shared" si="14"/>
        <v>317.60000000000002</v>
      </c>
      <c r="H116" s="179">
        <f t="shared" si="14"/>
        <v>316.7</v>
      </c>
      <c r="I116" s="179">
        <f t="shared" si="14"/>
        <v>329.4</v>
      </c>
    </row>
    <row r="117" spans="1:9" ht="60" x14ac:dyDescent="0.2">
      <c r="A117" s="77" t="s">
        <v>284</v>
      </c>
      <c r="B117" s="74">
        <v>680</v>
      </c>
      <c r="C117" s="75" t="s">
        <v>202</v>
      </c>
      <c r="D117" s="75" t="s">
        <v>282</v>
      </c>
      <c r="E117" s="75" t="s">
        <v>246</v>
      </c>
      <c r="F117" s="75"/>
      <c r="G117" s="179">
        <f>G120</f>
        <v>317.60000000000002</v>
      </c>
      <c r="H117" s="179">
        <f>H120</f>
        <v>316.7</v>
      </c>
      <c r="I117" s="179">
        <f>I120</f>
        <v>329.4</v>
      </c>
    </row>
    <row r="118" spans="1:9" ht="30" x14ac:dyDescent="0.2">
      <c r="A118" s="77" t="s">
        <v>363</v>
      </c>
      <c r="B118" s="74">
        <v>680</v>
      </c>
      <c r="C118" s="75" t="s">
        <v>202</v>
      </c>
      <c r="D118" s="75" t="s">
        <v>282</v>
      </c>
      <c r="E118" s="75" t="s">
        <v>246</v>
      </c>
      <c r="F118" s="75"/>
      <c r="G118" s="179">
        <v>317.60000000000002</v>
      </c>
      <c r="H118" s="179">
        <v>316.7</v>
      </c>
      <c r="I118" s="179">
        <v>329.4</v>
      </c>
    </row>
    <row r="119" spans="1:9" ht="45" hidden="1" x14ac:dyDescent="0.2">
      <c r="A119" s="41" t="s">
        <v>345</v>
      </c>
      <c r="B119" s="74">
        <v>680</v>
      </c>
      <c r="C119" s="75" t="s">
        <v>202</v>
      </c>
      <c r="D119" s="75" t="s">
        <v>282</v>
      </c>
      <c r="E119" s="75" t="s">
        <v>246</v>
      </c>
      <c r="F119" s="75"/>
      <c r="G119" s="179"/>
      <c r="H119" s="179"/>
      <c r="I119" s="179"/>
    </row>
    <row r="120" spans="1:9" ht="30" x14ac:dyDescent="0.2">
      <c r="A120" s="77" t="s">
        <v>208</v>
      </c>
      <c r="B120" s="74">
        <v>680</v>
      </c>
      <c r="C120" s="75" t="s">
        <v>202</v>
      </c>
      <c r="D120" s="75" t="s">
        <v>282</v>
      </c>
      <c r="E120" s="75" t="s">
        <v>246</v>
      </c>
      <c r="F120" s="75" t="s">
        <v>209</v>
      </c>
      <c r="G120" s="179">
        <f>G118+G119</f>
        <v>317.60000000000002</v>
      </c>
      <c r="H120" s="179">
        <f>H118+H119</f>
        <v>316.7</v>
      </c>
      <c r="I120" s="179">
        <f>I118+I119</f>
        <v>329.4</v>
      </c>
    </row>
    <row r="121" spans="1:9" ht="14.25" x14ac:dyDescent="0.2">
      <c r="A121" s="90" t="s">
        <v>285</v>
      </c>
      <c r="B121" s="133">
        <v>680</v>
      </c>
      <c r="C121" s="134" t="s">
        <v>202</v>
      </c>
      <c r="D121" s="134" t="s">
        <v>264</v>
      </c>
      <c r="E121" s="134"/>
      <c r="F121" s="134"/>
      <c r="G121" s="198">
        <f>G122+G126</f>
        <v>2173.9</v>
      </c>
      <c r="H121" s="198">
        <f>H122+H126</f>
        <v>2701.8999999999996</v>
      </c>
      <c r="I121" s="198">
        <f>I122+I126</f>
        <v>2809.95</v>
      </c>
    </row>
    <row r="122" spans="1:9" ht="45" x14ac:dyDescent="0.2">
      <c r="A122" s="77" t="s">
        <v>243</v>
      </c>
      <c r="B122" s="74">
        <v>680</v>
      </c>
      <c r="C122" s="75" t="s">
        <v>202</v>
      </c>
      <c r="D122" s="75" t="s">
        <v>264</v>
      </c>
      <c r="E122" s="75" t="s">
        <v>244</v>
      </c>
      <c r="F122" s="75"/>
      <c r="G122" s="179">
        <f>G123</f>
        <v>1790.7</v>
      </c>
      <c r="H122" s="179">
        <f>H123</f>
        <v>1785.6</v>
      </c>
      <c r="I122" s="179">
        <f>I123</f>
        <v>1857</v>
      </c>
    </row>
    <row r="123" spans="1:9" ht="60" x14ac:dyDescent="0.2">
      <c r="A123" s="77" t="s">
        <v>286</v>
      </c>
      <c r="B123" s="74">
        <v>680</v>
      </c>
      <c r="C123" s="75" t="s">
        <v>202</v>
      </c>
      <c r="D123" s="75" t="s">
        <v>264</v>
      </c>
      <c r="E123" s="75" t="s">
        <v>246</v>
      </c>
      <c r="F123" s="75"/>
      <c r="G123" s="179">
        <f>G125</f>
        <v>1790.7</v>
      </c>
      <c r="H123" s="179">
        <f>H125</f>
        <v>1785.6</v>
      </c>
      <c r="I123" s="179">
        <f>I125</f>
        <v>1857</v>
      </c>
    </row>
    <row r="124" spans="1:9" ht="30" x14ac:dyDescent="0.2">
      <c r="A124" s="73" t="s">
        <v>365</v>
      </c>
      <c r="B124" s="74">
        <v>680</v>
      </c>
      <c r="C124" s="75" t="s">
        <v>202</v>
      </c>
      <c r="D124" s="75" t="s">
        <v>264</v>
      </c>
      <c r="E124" s="75" t="s">
        <v>246</v>
      </c>
      <c r="F124" s="75"/>
      <c r="G124" s="179">
        <v>1790.7</v>
      </c>
      <c r="H124" s="179">
        <v>1785.6</v>
      </c>
      <c r="I124" s="179">
        <v>1857</v>
      </c>
    </row>
    <row r="125" spans="1:9" ht="30" x14ac:dyDescent="0.2">
      <c r="A125" s="77" t="s">
        <v>208</v>
      </c>
      <c r="B125" s="74">
        <v>680</v>
      </c>
      <c r="C125" s="75" t="s">
        <v>202</v>
      </c>
      <c r="D125" s="75" t="s">
        <v>264</v>
      </c>
      <c r="E125" s="75" t="s">
        <v>246</v>
      </c>
      <c r="F125" s="75" t="s">
        <v>209</v>
      </c>
      <c r="G125" s="179">
        <f>G124</f>
        <v>1790.7</v>
      </c>
      <c r="H125" s="179">
        <f>H124</f>
        <v>1785.6</v>
      </c>
      <c r="I125" s="179">
        <f>I124</f>
        <v>1857</v>
      </c>
    </row>
    <row r="126" spans="1:9" ht="15" x14ac:dyDescent="0.2">
      <c r="A126" s="77" t="s">
        <v>217</v>
      </c>
      <c r="B126" s="74">
        <v>680</v>
      </c>
      <c r="C126" s="75" t="s">
        <v>202</v>
      </c>
      <c r="D126" s="75" t="s">
        <v>264</v>
      </c>
      <c r="E126" s="75" t="s">
        <v>218</v>
      </c>
      <c r="F126" s="75"/>
      <c r="G126" s="179">
        <f>G127</f>
        <v>383.2</v>
      </c>
      <c r="H126" s="179">
        <f t="shared" ref="G126:I127" si="15">H127</f>
        <v>916.3</v>
      </c>
      <c r="I126" s="179">
        <f t="shared" si="15"/>
        <v>952.95</v>
      </c>
    </row>
    <row r="127" spans="1:9" ht="15" x14ac:dyDescent="0.2">
      <c r="A127" s="108" t="s">
        <v>287</v>
      </c>
      <c r="B127" s="109">
        <v>680</v>
      </c>
      <c r="C127" s="110" t="s">
        <v>202</v>
      </c>
      <c r="D127" s="110" t="s">
        <v>264</v>
      </c>
      <c r="E127" s="110" t="s">
        <v>288</v>
      </c>
      <c r="F127" s="110"/>
      <c r="G127" s="189">
        <f t="shared" si="15"/>
        <v>383.2</v>
      </c>
      <c r="H127" s="189">
        <f t="shared" si="15"/>
        <v>916.3</v>
      </c>
      <c r="I127" s="189">
        <f t="shared" si="15"/>
        <v>952.95</v>
      </c>
    </row>
    <row r="128" spans="1:9" ht="30" x14ac:dyDescent="0.2">
      <c r="A128" s="77" t="s">
        <v>208</v>
      </c>
      <c r="B128" s="74">
        <v>680</v>
      </c>
      <c r="C128" s="75" t="s">
        <v>202</v>
      </c>
      <c r="D128" s="75" t="s">
        <v>264</v>
      </c>
      <c r="E128" s="75" t="s">
        <v>288</v>
      </c>
      <c r="F128" s="75" t="s">
        <v>209</v>
      </c>
      <c r="G128" s="179">
        <f>383.2</f>
        <v>383.2</v>
      </c>
      <c r="H128" s="179">
        <f>'Прилож 1(доход) '!D19</f>
        <v>916.3</v>
      </c>
      <c r="I128" s="179">
        <f>'Прилож 1(доход) '!E19</f>
        <v>952.95</v>
      </c>
    </row>
    <row r="129" spans="1:9" ht="14.25" hidden="1" x14ac:dyDescent="0.2">
      <c r="A129" s="86" t="s">
        <v>289</v>
      </c>
      <c r="B129" s="87">
        <v>680</v>
      </c>
      <c r="C129" s="88" t="s">
        <v>202</v>
      </c>
      <c r="D129" s="88" t="s">
        <v>290</v>
      </c>
      <c r="E129" s="88"/>
      <c r="F129" s="88"/>
      <c r="G129" s="175">
        <f t="shared" ref="G129:I130" si="16">G130</f>
        <v>0</v>
      </c>
      <c r="H129" s="175">
        <f t="shared" si="16"/>
        <v>0</v>
      </c>
      <c r="I129" s="175">
        <f t="shared" si="16"/>
        <v>0</v>
      </c>
    </row>
    <row r="130" spans="1:9" ht="60" hidden="1" x14ac:dyDescent="0.2">
      <c r="A130" s="77" t="s">
        <v>291</v>
      </c>
      <c r="B130" s="74">
        <v>680</v>
      </c>
      <c r="C130" s="75" t="s">
        <v>202</v>
      </c>
      <c r="D130" s="75" t="s">
        <v>290</v>
      </c>
      <c r="E130" s="75" t="s">
        <v>292</v>
      </c>
      <c r="F130" s="75"/>
      <c r="G130" s="179">
        <f t="shared" si="16"/>
        <v>0</v>
      </c>
      <c r="H130" s="179">
        <f t="shared" si="16"/>
        <v>0</v>
      </c>
      <c r="I130" s="179">
        <f t="shared" si="16"/>
        <v>0</v>
      </c>
    </row>
    <row r="131" spans="1:9" ht="60" hidden="1" x14ac:dyDescent="0.2">
      <c r="A131" s="77" t="s">
        <v>293</v>
      </c>
      <c r="B131" s="74">
        <v>680</v>
      </c>
      <c r="C131" s="75" t="s">
        <v>202</v>
      </c>
      <c r="D131" s="75" t="s">
        <v>290</v>
      </c>
      <c r="E131" s="75" t="s">
        <v>294</v>
      </c>
      <c r="F131" s="75"/>
      <c r="G131" s="179">
        <v>0</v>
      </c>
      <c r="H131" s="179">
        <v>0</v>
      </c>
      <c r="I131" s="179">
        <v>0</v>
      </c>
    </row>
    <row r="132" spans="1:9" ht="15" hidden="1" x14ac:dyDescent="0.2">
      <c r="A132" s="77" t="s">
        <v>295</v>
      </c>
      <c r="B132" s="74">
        <v>680</v>
      </c>
      <c r="C132" s="75" t="s">
        <v>202</v>
      </c>
      <c r="D132" s="75" t="s">
        <v>290</v>
      </c>
      <c r="E132" s="75" t="s">
        <v>294</v>
      </c>
      <c r="F132" s="75" t="s">
        <v>296</v>
      </c>
      <c r="G132" s="179">
        <f>G131</f>
        <v>0</v>
      </c>
      <c r="H132" s="179">
        <f>H131</f>
        <v>0</v>
      </c>
      <c r="I132" s="179">
        <f>I131</f>
        <v>0</v>
      </c>
    </row>
    <row r="133" spans="1:9" ht="14.25" x14ac:dyDescent="0.2">
      <c r="A133" s="121" t="s">
        <v>297</v>
      </c>
      <c r="B133" s="122">
        <v>680</v>
      </c>
      <c r="C133" s="123" t="s">
        <v>298</v>
      </c>
      <c r="D133" s="123"/>
      <c r="E133" s="123"/>
      <c r="F133" s="123"/>
      <c r="G133" s="195">
        <f>G134+G149+G158+G170</f>
        <v>19306.599999999999</v>
      </c>
      <c r="H133" s="195" t="e">
        <f>H134+H149+H158+H170</f>
        <v>#REF!</v>
      </c>
      <c r="I133" s="195" t="e">
        <f>I134+I149+I158+I170</f>
        <v>#REF!</v>
      </c>
    </row>
    <row r="134" spans="1:9" ht="14.25" hidden="1" x14ac:dyDescent="0.2">
      <c r="A134" s="124" t="s">
        <v>299</v>
      </c>
      <c r="B134" s="125">
        <v>680</v>
      </c>
      <c r="C134" s="126" t="s">
        <v>298</v>
      </c>
      <c r="D134" s="126" t="s">
        <v>183</v>
      </c>
      <c r="E134" s="126"/>
      <c r="F134" s="126"/>
      <c r="G134" s="196">
        <f t="shared" ref="G134:I135" si="17">G135</f>
        <v>0</v>
      </c>
      <c r="H134" s="196">
        <f t="shared" si="17"/>
        <v>0</v>
      </c>
      <c r="I134" s="196">
        <f t="shared" si="17"/>
        <v>0</v>
      </c>
    </row>
    <row r="135" spans="1:9" ht="60" hidden="1" x14ac:dyDescent="0.2">
      <c r="A135" s="73" t="s">
        <v>300</v>
      </c>
      <c r="B135" s="85">
        <v>680</v>
      </c>
      <c r="C135" s="76" t="s">
        <v>298</v>
      </c>
      <c r="D135" s="76" t="s">
        <v>183</v>
      </c>
      <c r="E135" s="76" t="s">
        <v>301</v>
      </c>
      <c r="F135" s="76"/>
      <c r="G135" s="183">
        <f t="shared" si="17"/>
        <v>0</v>
      </c>
      <c r="H135" s="183">
        <f t="shared" si="17"/>
        <v>0</v>
      </c>
      <c r="I135" s="183">
        <f t="shared" si="17"/>
        <v>0</v>
      </c>
    </row>
    <row r="136" spans="1:9" ht="90" hidden="1" x14ac:dyDescent="0.2">
      <c r="A136" s="73" t="s">
        <v>302</v>
      </c>
      <c r="B136" s="85">
        <v>680</v>
      </c>
      <c r="C136" s="76" t="s">
        <v>298</v>
      </c>
      <c r="D136" s="76" t="s">
        <v>183</v>
      </c>
      <c r="E136" s="76" t="s">
        <v>303</v>
      </c>
      <c r="F136" s="76"/>
      <c r="G136" s="183">
        <f>G144+G146</f>
        <v>0</v>
      </c>
      <c r="H136" s="183">
        <f>H144+H146</f>
        <v>0</v>
      </c>
      <c r="I136" s="183">
        <f>I144+I146</f>
        <v>0</v>
      </c>
    </row>
    <row r="137" spans="1:9" ht="45" hidden="1" x14ac:dyDescent="0.2">
      <c r="A137" s="73" t="s">
        <v>304</v>
      </c>
      <c r="B137" s="85">
        <v>680</v>
      </c>
      <c r="C137" s="76" t="s">
        <v>298</v>
      </c>
      <c r="D137" s="76" t="s">
        <v>183</v>
      </c>
      <c r="E137" s="76" t="s">
        <v>303</v>
      </c>
      <c r="F137" s="76"/>
      <c r="G137" s="183">
        <v>0</v>
      </c>
      <c r="H137" s="183">
        <v>0</v>
      </c>
      <c r="I137" s="183">
        <v>0</v>
      </c>
    </row>
    <row r="138" spans="1:9" ht="30" hidden="1" x14ac:dyDescent="0.2">
      <c r="A138" s="73" t="s">
        <v>138</v>
      </c>
      <c r="B138" s="85">
        <v>680</v>
      </c>
      <c r="C138" s="76" t="s">
        <v>298</v>
      </c>
      <c r="D138" s="76" t="s">
        <v>183</v>
      </c>
      <c r="E138" s="76" t="s">
        <v>303</v>
      </c>
      <c r="F138" s="76"/>
      <c r="G138" s="183">
        <v>0</v>
      </c>
      <c r="H138" s="183">
        <v>0</v>
      </c>
      <c r="I138" s="183">
        <v>0</v>
      </c>
    </row>
    <row r="139" spans="1:9" ht="30" hidden="1" x14ac:dyDescent="0.2">
      <c r="A139" s="73" t="s">
        <v>139</v>
      </c>
      <c r="B139" s="85">
        <v>680</v>
      </c>
      <c r="C139" s="76" t="s">
        <v>298</v>
      </c>
      <c r="D139" s="76" t="s">
        <v>183</v>
      </c>
      <c r="E139" s="76" t="s">
        <v>303</v>
      </c>
      <c r="F139" s="76"/>
      <c r="G139" s="183">
        <v>0</v>
      </c>
      <c r="H139" s="183">
        <v>0</v>
      </c>
      <c r="I139" s="183">
        <v>0</v>
      </c>
    </row>
    <row r="140" spans="1:9" ht="30" hidden="1" x14ac:dyDescent="0.2">
      <c r="A140" s="73" t="s">
        <v>140</v>
      </c>
      <c r="B140" s="85">
        <v>680</v>
      </c>
      <c r="C140" s="76" t="s">
        <v>298</v>
      </c>
      <c r="D140" s="76" t="s">
        <v>183</v>
      </c>
      <c r="E140" s="76" t="s">
        <v>303</v>
      </c>
      <c r="F140" s="76"/>
      <c r="G140" s="183">
        <v>0</v>
      </c>
      <c r="H140" s="183">
        <v>0</v>
      </c>
      <c r="I140" s="183">
        <v>0</v>
      </c>
    </row>
    <row r="141" spans="1:9" ht="30" hidden="1" x14ac:dyDescent="0.2">
      <c r="A141" s="73" t="s">
        <v>305</v>
      </c>
      <c r="B141" s="85">
        <v>680</v>
      </c>
      <c r="C141" s="76" t="s">
        <v>298</v>
      </c>
      <c r="D141" s="76" t="s">
        <v>183</v>
      </c>
      <c r="E141" s="76" t="s">
        <v>303</v>
      </c>
      <c r="F141" s="76"/>
      <c r="G141" s="183">
        <v>0</v>
      </c>
      <c r="H141" s="183">
        <v>0</v>
      </c>
      <c r="I141" s="183">
        <v>0</v>
      </c>
    </row>
    <row r="142" spans="1:9" ht="45" hidden="1" x14ac:dyDescent="0.2">
      <c r="A142" s="73" t="s">
        <v>143</v>
      </c>
      <c r="B142" s="85">
        <v>680</v>
      </c>
      <c r="C142" s="76" t="s">
        <v>298</v>
      </c>
      <c r="D142" s="76" t="s">
        <v>183</v>
      </c>
      <c r="E142" s="76" t="s">
        <v>303</v>
      </c>
      <c r="F142" s="76"/>
      <c r="G142" s="183">
        <v>0</v>
      </c>
      <c r="H142" s="183">
        <v>0</v>
      </c>
      <c r="I142" s="183">
        <v>0</v>
      </c>
    </row>
    <row r="143" spans="1:9" ht="45" hidden="1" x14ac:dyDescent="0.2">
      <c r="A143" s="73" t="s">
        <v>144</v>
      </c>
      <c r="B143" s="85">
        <v>680</v>
      </c>
      <c r="C143" s="76" t="s">
        <v>298</v>
      </c>
      <c r="D143" s="76" t="s">
        <v>183</v>
      </c>
      <c r="E143" s="76" t="s">
        <v>303</v>
      </c>
      <c r="F143" s="76"/>
      <c r="G143" s="183">
        <v>0</v>
      </c>
      <c r="H143" s="183">
        <v>0</v>
      </c>
      <c r="I143" s="183">
        <v>0</v>
      </c>
    </row>
    <row r="144" spans="1:9" ht="30" hidden="1" x14ac:dyDescent="0.2">
      <c r="A144" s="73" t="s">
        <v>208</v>
      </c>
      <c r="B144" s="85">
        <v>680</v>
      </c>
      <c r="C144" s="76" t="s">
        <v>298</v>
      </c>
      <c r="D144" s="76" t="s">
        <v>183</v>
      </c>
      <c r="E144" s="76" t="s">
        <v>303</v>
      </c>
      <c r="F144" s="76" t="s">
        <v>209</v>
      </c>
      <c r="G144" s="183">
        <f>G140+G139+G138+G137+G141+G142+G143</f>
        <v>0</v>
      </c>
      <c r="H144" s="183">
        <f>H140+H139+H138+H137+H141+H142+H143</f>
        <v>0</v>
      </c>
      <c r="I144" s="183">
        <f>I140+I139+I138+I137+I141+I142+I143</f>
        <v>0</v>
      </c>
    </row>
    <row r="145" spans="1:9" ht="30" hidden="1" x14ac:dyDescent="0.2">
      <c r="A145" s="73" t="s">
        <v>306</v>
      </c>
      <c r="B145" s="85">
        <v>680</v>
      </c>
      <c r="C145" s="76" t="s">
        <v>298</v>
      </c>
      <c r="D145" s="76" t="s">
        <v>183</v>
      </c>
      <c r="E145" s="76" t="s">
        <v>303</v>
      </c>
      <c r="F145" s="76"/>
      <c r="G145" s="183">
        <v>0</v>
      </c>
      <c r="H145" s="183">
        <v>0</v>
      </c>
      <c r="I145" s="183">
        <v>0</v>
      </c>
    </row>
    <row r="146" spans="1:9" ht="30" hidden="1" x14ac:dyDescent="0.2">
      <c r="A146" s="73" t="s">
        <v>307</v>
      </c>
      <c r="B146" s="85">
        <v>680</v>
      </c>
      <c r="C146" s="76" t="s">
        <v>298</v>
      </c>
      <c r="D146" s="76" t="s">
        <v>183</v>
      </c>
      <c r="E146" s="76" t="s">
        <v>303</v>
      </c>
      <c r="F146" s="76" t="s">
        <v>308</v>
      </c>
      <c r="G146" s="183">
        <f>G145</f>
        <v>0</v>
      </c>
      <c r="H146" s="183">
        <f>H145</f>
        <v>0</v>
      </c>
      <c r="I146" s="183">
        <f>I145</f>
        <v>0</v>
      </c>
    </row>
    <row r="147" spans="1:9" ht="15" hidden="1" x14ac:dyDescent="0.2">
      <c r="A147" s="77" t="s">
        <v>309</v>
      </c>
      <c r="B147" s="85">
        <v>680</v>
      </c>
      <c r="C147" s="76" t="s">
        <v>298</v>
      </c>
      <c r="D147" s="76" t="s">
        <v>183</v>
      </c>
      <c r="E147" s="76" t="s">
        <v>310</v>
      </c>
      <c r="F147" s="76"/>
      <c r="G147" s="183">
        <v>0</v>
      </c>
      <c r="H147" s="183">
        <v>0</v>
      </c>
      <c r="I147" s="183">
        <v>0</v>
      </c>
    </row>
    <row r="148" spans="1:9" ht="30" hidden="1" x14ac:dyDescent="0.2">
      <c r="A148" s="77" t="s">
        <v>208</v>
      </c>
      <c r="B148" s="85">
        <v>680</v>
      </c>
      <c r="C148" s="76" t="s">
        <v>298</v>
      </c>
      <c r="D148" s="76" t="s">
        <v>183</v>
      </c>
      <c r="E148" s="76" t="s">
        <v>310</v>
      </c>
      <c r="F148" s="76" t="s">
        <v>209</v>
      </c>
      <c r="G148" s="183">
        <v>0</v>
      </c>
      <c r="H148" s="183">
        <v>0</v>
      </c>
      <c r="I148" s="183">
        <v>0</v>
      </c>
    </row>
    <row r="149" spans="1:9" ht="14.25" x14ac:dyDescent="0.2">
      <c r="A149" s="86" t="s">
        <v>311</v>
      </c>
      <c r="B149" s="87">
        <v>680</v>
      </c>
      <c r="C149" s="88" t="s">
        <v>298</v>
      </c>
      <c r="D149" s="88" t="s">
        <v>185</v>
      </c>
      <c r="E149" s="88"/>
      <c r="F149" s="88"/>
      <c r="G149" s="175">
        <f>G150+G154</f>
        <v>12410.5</v>
      </c>
      <c r="H149" s="175">
        <f>H150+H154</f>
        <v>12374.6</v>
      </c>
      <c r="I149" s="175">
        <f>I150+I154</f>
        <v>12870</v>
      </c>
    </row>
    <row r="150" spans="1:9" s="15" customFormat="1" ht="60" x14ac:dyDescent="0.2">
      <c r="A150" s="105" t="s">
        <v>312</v>
      </c>
      <c r="B150" s="106">
        <v>680</v>
      </c>
      <c r="C150" s="107" t="s">
        <v>298</v>
      </c>
      <c r="D150" s="107" t="s">
        <v>185</v>
      </c>
      <c r="E150" s="107" t="s">
        <v>313</v>
      </c>
      <c r="F150" s="107"/>
      <c r="G150" s="188">
        <f>G151</f>
        <v>12177.2</v>
      </c>
      <c r="H150" s="188">
        <f>H151</f>
        <v>12142</v>
      </c>
      <c r="I150" s="188">
        <f>I151</f>
        <v>12628.1</v>
      </c>
    </row>
    <row r="151" spans="1:9" s="15" customFormat="1" ht="75" x14ac:dyDescent="0.2">
      <c r="A151" s="73" t="s">
        <v>314</v>
      </c>
      <c r="B151" s="85">
        <v>680</v>
      </c>
      <c r="C151" s="76" t="s">
        <v>298</v>
      </c>
      <c r="D151" s="76" t="s">
        <v>185</v>
      </c>
      <c r="E151" s="76" t="s">
        <v>315</v>
      </c>
      <c r="F151" s="76"/>
      <c r="G151" s="183">
        <f>G153</f>
        <v>12177.2</v>
      </c>
      <c r="H151" s="183">
        <f>H153</f>
        <v>12142</v>
      </c>
      <c r="I151" s="183">
        <f>I153</f>
        <v>12628.1</v>
      </c>
    </row>
    <row r="152" spans="1:9" s="15" customFormat="1" ht="61.15" customHeight="1" x14ac:dyDescent="0.2">
      <c r="A152" s="73" t="s">
        <v>349</v>
      </c>
      <c r="B152" s="85">
        <v>680</v>
      </c>
      <c r="C152" s="76" t="s">
        <v>298</v>
      </c>
      <c r="D152" s="76" t="s">
        <v>185</v>
      </c>
      <c r="E152" s="76" t="s">
        <v>315</v>
      </c>
      <c r="F152" s="76"/>
      <c r="G152" s="183">
        <v>12177.2</v>
      </c>
      <c r="H152" s="183">
        <v>12142</v>
      </c>
      <c r="I152" s="183">
        <v>12628.1</v>
      </c>
    </row>
    <row r="153" spans="1:9" s="15" customFormat="1" ht="15" x14ac:dyDescent="0.2">
      <c r="A153" s="150" t="s">
        <v>213</v>
      </c>
      <c r="B153" s="85">
        <v>680</v>
      </c>
      <c r="C153" s="76" t="s">
        <v>298</v>
      </c>
      <c r="D153" s="76" t="s">
        <v>185</v>
      </c>
      <c r="E153" s="76" t="s">
        <v>315</v>
      </c>
      <c r="F153" s="76" t="s">
        <v>214</v>
      </c>
      <c r="G153" s="183">
        <f>G152</f>
        <v>12177.2</v>
      </c>
      <c r="H153" s="183">
        <f>H152</f>
        <v>12142</v>
      </c>
      <c r="I153" s="183">
        <f>I152</f>
        <v>12628.1</v>
      </c>
    </row>
    <row r="154" spans="1:9" s="15" customFormat="1" ht="45" x14ac:dyDescent="0.2">
      <c r="A154" s="108" t="s">
        <v>316</v>
      </c>
      <c r="B154" s="109">
        <v>680</v>
      </c>
      <c r="C154" s="110" t="s">
        <v>298</v>
      </c>
      <c r="D154" s="110" t="s">
        <v>185</v>
      </c>
      <c r="E154" s="110" t="s">
        <v>317</v>
      </c>
      <c r="F154" s="110"/>
      <c r="G154" s="189">
        <f t="shared" ref="G154:I155" si="18">G155</f>
        <v>233.3</v>
      </c>
      <c r="H154" s="189">
        <f t="shared" si="18"/>
        <v>232.6</v>
      </c>
      <c r="I154" s="189">
        <f t="shared" si="18"/>
        <v>241.9</v>
      </c>
    </row>
    <row r="155" spans="1:9" s="15" customFormat="1" ht="60" x14ac:dyDescent="0.2">
      <c r="A155" s="77" t="s">
        <v>318</v>
      </c>
      <c r="B155" s="74">
        <v>680</v>
      </c>
      <c r="C155" s="75" t="s">
        <v>298</v>
      </c>
      <c r="D155" s="75" t="s">
        <v>185</v>
      </c>
      <c r="E155" s="75" t="s">
        <v>319</v>
      </c>
      <c r="F155" s="75"/>
      <c r="G155" s="179">
        <f t="shared" si="18"/>
        <v>233.3</v>
      </c>
      <c r="H155" s="179">
        <f t="shared" si="18"/>
        <v>232.6</v>
      </c>
      <c r="I155" s="179">
        <f t="shared" si="18"/>
        <v>241.9</v>
      </c>
    </row>
    <row r="156" spans="1:9" s="15" customFormat="1" ht="75" x14ac:dyDescent="0.2">
      <c r="A156" s="41" t="s">
        <v>372</v>
      </c>
      <c r="B156" s="120">
        <v>680</v>
      </c>
      <c r="C156" s="94" t="s">
        <v>298</v>
      </c>
      <c r="D156" s="94" t="s">
        <v>185</v>
      </c>
      <c r="E156" s="94" t="s">
        <v>319</v>
      </c>
      <c r="F156" s="94"/>
      <c r="G156" s="194">
        <v>233.3</v>
      </c>
      <c r="H156" s="194">
        <v>232.6</v>
      </c>
      <c r="I156" s="194">
        <v>241.9</v>
      </c>
    </row>
    <row r="157" spans="1:9" s="15" customFormat="1" ht="30" x14ac:dyDescent="0.2">
      <c r="A157" s="77" t="s">
        <v>208</v>
      </c>
      <c r="B157" s="74">
        <v>680</v>
      </c>
      <c r="C157" s="75" t="s">
        <v>298</v>
      </c>
      <c r="D157" s="75" t="s">
        <v>185</v>
      </c>
      <c r="E157" s="94" t="s">
        <v>319</v>
      </c>
      <c r="F157" s="75" t="s">
        <v>209</v>
      </c>
      <c r="G157" s="179">
        <f>G156</f>
        <v>233.3</v>
      </c>
      <c r="H157" s="179">
        <f>H156</f>
        <v>232.6</v>
      </c>
      <c r="I157" s="179">
        <f>I156</f>
        <v>241.9</v>
      </c>
    </row>
    <row r="158" spans="1:9" ht="14.25" x14ac:dyDescent="0.2">
      <c r="A158" s="64" t="s">
        <v>320</v>
      </c>
      <c r="B158" s="66">
        <v>680</v>
      </c>
      <c r="C158" s="135" t="s">
        <v>298</v>
      </c>
      <c r="D158" s="135" t="s">
        <v>192</v>
      </c>
      <c r="E158" s="135"/>
      <c r="F158" s="135"/>
      <c r="G158" s="176">
        <f>G159+G167</f>
        <v>6597.3</v>
      </c>
      <c r="H158" s="176" t="e">
        <f>H159+H167</f>
        <v>#REF!</v>
      </c>
      <c r="I158" s="176" t="e">
        <f>I159+I167</f>
        <v>#REF!</v>
      </c>
    </row>
    <row r="159" spans="1:9" ht="60" x14ac:dyDescent="0.2">
      <c r="A159" s="108" t="s">
        <v>312</v>
      </c>
      <c r="B159" s="109">
        <v>680</v>
      </c>
      <c r="C159" s="110" t="s">
        <v>298</v>
      </c>
      <c r="D159" s="110" t="s">
        <v>192</v>
      </c>
      <c r="E159" s="110" t="s">
        <v>313</v>
      </c>
      <c r="F159" s="110"/>
      <c r="G159" s="189">
        <f>G160</f>
        <v>4871.6000000000004</v>
      </c>
      <c r="H159" s="189" t="e">
        <f>H160</f>
        <v>#REF!</v>
      </c>
      <c r="I159" s="189" t="e">
        <f>I160</f>
        <v>#REF!</v>
      </c>
    </row>
    <row r="160" spans="1:9" ht="75" x14ac:dyDescent="0.2">
      <c r="A160" s="73" t="s">
        <v>314</v>
      </c>
      <c r="B160" s="136">
        <v>680</v>
      </c>
      <c r="C160" s="99" t="s">
        <v>298</v>
      </c>
      <c r="D160" s="99" t="s">
        <v>192</v>
      </c>
      <c r="E160" s="99" t="s">
        <v>315</v>
      </c>
      <c r="F160" s="99"/>
      <c r="G160" s="199">
        <f>G161+G163+G164</f>
        <v>4871.6000000000004</v>
      </c>
      <c r="H160" s="199" t="e">
        <f>H165</f>
        <v>#REF!</v>
      </c>
      <c r="I160" s="199" t="e">
        <f>I165</f>
        <v>#REF!</v>
      </c>
    </row>
    <row r="161" spans="1:10" ht="15" x14ac:dyDescent="0.2">
      <c r="A161" s="137" t="s">
        <v>371</v>
      </c>
      <c r="B161" s="136">
        <v>680</v>
      </c>
      <c r="C161" s="99" t="s">
        <v>298</v>
      </c>
      <c r="D161" s="99" t="s">
        <v>192</v>
      </c>
      <c r="E161" s="99" t="s">
        <v>315</v>
      </c>
      <c r="F161" s="99"/>
      <c r="G161" s="199">
        <v>4400.8</v>
      </c>
      <c r="H161" s="199">
        <v>4131.8999999999996</v>
      </c>
      <c r="I161" s="199">
        <v>4297.2</v>
      </c>
    </row>
    <row r="162" spans="1:10" s="17" customFormat="1" ht="30" hidden="1" x14ac:dyDescent="0.2">
      <c r="A162" s="137" t="s">
        <v>339</v>
      </c>
      <c r="B162" s="99" t="s">
        <v>340</v>
      </c>
      <c r="C162" s="99" t="s">
        <v>298</v>
      </c>
      <c r="D162" s="99" t="s">
        <v>192</v>
      </c>
      <c r="E162" s="99" t="s">
        <v>315</v>
      </c>
      <c r="F162" s="99"/>
      <c r="G162" s="199"/>
      <c r="H162" s="199"/>
      <c r="I162" s="199"/>
    </row>
    <row r="163" spans="1:10" ht="20.45" customHeight="1" x14ac:dyDescent="0.2">
      <c r="A163" s="137" t="s">
        <v>370</v>
      </c>
      <c r="B163" s="136">
        <v>680</v>
      </c>
      <c r="C163" s="99" t="s">
        <v>298</v>
      </c>
      <c r="D163" s="99" t="s">
        <v>192</v>
      </c>
      <c r="E163" s="99" t="s">
        <v>315</v>
      </c>
      <c r="F163" s="99"/>
      <c r="G163" s="199">
        <v>470.8</v>
      </c>
      <c r="H163" s="199">
        <v>455.3</v>
      </c>
      <c r="I163" s="199">
        <v>473.5</v>
      </c>
    </row>
    <row r="164" spans="1:10" s="17" customFormat="1" ht="30" hidden="1" x14ac:dyDescent="0.2">
      <c r="A164" s="137" t="s">
        <v>381</v>
      </c>
      <c r="B164" s="99" t="s">
        <v>340</v>
      </c>
      <c r="C164" s="99" t="s">
        <v>298</v>
      </c>
      <c r="D164" s="99" t="s">
        <v>192</v>
      </c>
      <c r="E164" s="99" t="s">
        <v>315</v>
      </c>
      <c r="F164" s="99"/>
      <c r="G164" s="199"/>
      <c r="H164" s="199"/>
      <c r="I164" s="199"/>
    </row>
    <row r="165" spans="1:10" ht="36.6" customHeight="1" x14ac:dyDescent="0.2">
      <c r="A165" s="77" t="s">
        <v>208</v>
      </c>
      <c r="B165" s="74">
        <v>680</v>
      </c>
      <c r="C165" s="75" t="s">
        <v>298</v>
      </c>
      <c r="D165" s="75" t="s">
        <v>192</v>
      </c>
      <c r="E165" s="99" t="s">
        <v>315</v>
      </c>
      <c r="F165" s="75" t="s">
        <v>209</v>
      </c>
      <c r="G165" s="179">
        <f>(G163-G166)+G164+K165+G161</f>
        <v>4871.6000000000004</v>
      </c>
      <c r="H165" s="179" t="e">
        <f>#REF!+H161+H162+H164</f>
        <v>#REF!</v>
      </c>
      <c r="I165" s="179" t="e">
        <f>#REF!+I161+I162+I164</f>
        <v>#REF!</v>
      </c>
    </row>
    <row r="166" spans="1:10" ht="0.6" hidden="1" customHeight="1" x14ac:dyDescent="0.2">
      <c r="A166" s="310" t="s">
        <v>213</v>
      </c>
      <c r="B166" s="311">
        <v>680</v>
      </c>
      <c r="C166" s="309" t="s">
        <v>298</v>
      </c>
      <c r="D166" s="309" t="s">
        <v>192</v>
      </c>
      <c r="E166" s="312" t="s">
        <v>315</v>
      </c>
      <c r="F166" s="309" t="s">
        <v>214</v>
      </c>
      <c r="G166" s="313"/>
      <c r="H166" s="179"/>
      <c r="I166" s="179"/>
    </row>
    <row r="167" spans="1:10" ht="16.899999999999999" customHeight="1" x14ac:dyDescent="0.2">
      <c r="A167" s="108" t="s">
        <v>217</v>
      </c>
      <c r="B167" s="109">
        <v>680</v>
      </c>
      <c r="C167" s="110" t="s">
        <v>298</v>
      </c>
      <c r="D167" s="110" t="s">
        <v>192</v>
      </c>
      <c r="E167" s="116" t="s">
        <v>218</v>
      </c>
      <c r="F167" s="110"/>
      <c r="G167" s="189">
        <f>G168</f>
        <v>1725.7</v>
      </c>
      <c r="H167" s="189">
        <f>H168</f>
        <v>1442.8999999999999</v>
      </c>
      <c r="I167" s="189">
        <f>I168</f>
        <v>1526.2</v>
      </c>
      <c r="J167" t="s">
        <v>359</v>
      </c>
    </row>
    <row r="168" spans="1:10" ht="19.899999999999999" customHeight="1" x14ac:dyDescent="0.2">
      <c r="A168" s="77" t="s">
        <v>350</v>
      </c>
      <c r="B168" s="74">
        <v>680</v>
      </c>
      <c r="C168" s="75" t="s">
        <v>298</v>
      </c>
      <c r="D168" s="75" t="s">
        <v>192</v>
      </c>
      <c r="E168" s="99" t="s">
        <v>351</v>
      </c>
      <c r="F168" s="75"/>
      <c r="G168" s="179">
        <f>1725.7</f>
        <v>1725.7</v>
      </c>
      <c r="H168" s="179">
        <f>1412.6+30.3</f>
        <v>1442.8999999999999</v>
      </c>
      <c r="I168" s="179">
        <f>1495.9+30.3</f>
        <v>1526.2</v>
      </c>
    </row>
    <row r="169" spans="1:10" ht="30" x14ac:dyDescent="0.2">
      <c r="A169" s="77" t="s">
        <v>208</v>
      </c>
      <c r="B169" s="74">
        <v>680</v>
      </c>
      <c r="C169" s="75" t="s">
        <v>298</v>
      </c>
      <c r="D169" s="75" t="s">
        <v>192</v>
      </c>
      <c r="E169" s="99" t="s">
        <v>351</v>
      </c>
      <c r="F169" s="75" t="s">
        <v>209</v>
      </c>
      <c r="G169" s="179">
        <f>G168</f>
        <v>1725.7</v>
      </c>
      <c r="H169" s="179">
        <f>H168</f>
        <v>1442.8999999999999</v>
      </c>
      <c r="I169" s="179">
        <f>I168</f>
        <v>1526.2</v>
      </c>
    </row>
    <row r="170" spans="1:10" ht="28.5" x14ac:dyDescent="0.2">
      <c r="A170" s="138" t="s">
        <v>321</v>
      </c>
      <c r="B170" s="139">
        <v>680</v>
      </c>
      <c r="C170" s="140" t="s">
        <v>298</v>
      </c>
      <c r="D170" s="140" t="s">
        <v>298</v>
      </c>
      <c r="E170" s="140"/>
      <c r="F170" s="140"/>
      <c r="G170" s="200">
        <f t="shared" ref="G170:I171" si="19">G171</f>
        <v>298.8</v>
      </c>
      <c r="H170" s="200">
        <f t="shared" si="19"/>
        <v>298.8</v>
      </c>
      <c r="I170" s="200">
        <f t="shared" si="19"/>
        <v>310.8</v>
      </c>
    </row>
    <row r="171" spans="1:10" ht="15" x14ac:dyDescent="0.2">
      <c r="A171" s="77" t="s">
        <v>217</v>
      </c>
      <c r="B171" s="85">
        <v>680</v>
      </c>
      <c r="C171" s="76" t="s">
        <v>298</v>
      </c>
      <c r="D171" s="76" t="s">
        <v>298</v>
      </c>
      <c r="E171" s="76" t="s">
        <v>218</v>
      </c>
      <c r="F171" s="76"/>
      <c r="G171" s="183">
        <f t="shared" si="19"/>
        <v>298.8</v>
      </c>
      <c r="H171" s="183">
        <f t="shared" si="19"/>
        <v>298.8</v>
      </c>
      <c r="I171" s="183">
        <f t="shared" si="19"/>
        <v>310.8</v>
      </c>
    </row>
    <row r="172" spans="1:10" ht="31.5" x14ac:dyDescent="0.2">
      <c r="A172" s="141" t="s">
        <v>322</v>
      </c>
      <c r="B172" s="85">
        <v>680</v>
      </c>
      <c r="C172" s="76" t="s">
        <v>298</v>
      </c>
      <c r="D172" s="76" t="s">
        <v>298</v>
      </c>
      <c r="E172" s="76" t="s">
        <v>323</v>
      </c>
      <c r="F172" s="76"/>
      <c r="G172" s="183">
        <f>G174</f>
        <v>298.8</v>
      </c>
      <c r="H172" s="183">
        <f>H174</f>
        <v>298.8</v>
      </c>
      <c r="I172" s="183">
        <f>I174</f>
        <v>310.8</v>
      </c>
    </row>
    <row r="173" spans="1:10" ht="15" hidden="1" x14ac:dyDescent="0.2">
      <c r="A173" s="77"/>
      <c r="B173" s="85"/>
      <c r="C173" s="76"/>
      <c r="D173" s="76"/>
      <c r="E173" s="76"/>
      <c r="F173" s="76"/>
      <c r="G173" s="183"/>
      <c r="H173" s="183">
        <v>298.8</v>
      </c>
      <c r="I173" s="183">
        <v>310.8</v>
      </c>
    </row>
    <row r="174" spans="1:10" ht="15" x14ac:dyDescent="0.2">
      <c r="A174" s="150" t="s">
        <v>213</v>
      </c>
      <c r="B174" s="74">
        <v>680</v>
      </c>
      <c r="C174" s="75" t="s">
        <v>298</v>
      </c>
      <c r="D174" s="75" t="s">
        <v>298</v>
      </c>
      <c r="E174" s="75" t="s">
        <v>323</v>
      </c>
      <c r="F174" s="75" t="s">
        <v>214</v>
      </c>
      <c r="G174" s="179">
        <v>298.8</v>
      </c>
      <c r="H174" s="179">
        <f>H173</f>
        <v>298.8</v>
      </c>
      <c r="I174" s="179">
        <f>I173</f>
        <v>310.8</v>
      </c>
    </row>
    <row r="175" spans="1:10" ht="14.25" x14ac:dyDescent="0.2">
      <c r="A175" s="121" t="s">
        <v>324</v>
      </c>
      <c r="B175" s="122">
        <v>680</v>
      </c>
      <c r="C175" s="123">
        <v>10</v>
      </c>
      <c r="D175" s="123"/>
      <c r="E175" s="123"/>
      <c r="F175" s="123"/>
      <c r="G175" s="195">
        <f>G176+G182+G189</f>
        <v>2128.6</v>
      </c>
      <c r="H175" s="195">
        <f>H176+H182+H189</f>
        <v>2498.8000000000002</v>
      </c>
      <c r="I175" s="195">
        <f>I176+I182+I189</f>
        <v>2090.8000000000002</v>
      </c>
    </row>
    <row r="176" spans="1:10" ht="14.25" x14ac:dyDescent="0.2">
      <c r="A176" s="142" t="s">
        <v>325</v>
      </c>
      <c r="B176" s="143">
        <v>680</v>
      </c>
      <c r="C176" s="144">
        <v>10</v>
      </c>
      <c r="D176" s="144" t="s">
        <v>183</v>
      </c>
      <c r="E176" s="144"/>
      <c r="F176" s="144"/>
      <c r="G176" s="201">
        <f>G177</f>
        <v>1720.6</v>
      </c>
      <c r="H176" s="201">
        <f t="shared" ref="H176:I178" si="20">H177</f>
        <v>2090.8000000000002</v>
      </c>
      <c r="I176" s="201">
        <f t="shared" si="20"/>
        <v>2090.8000000000002</v>
      </c>
    </row>
    <row r="177" spans="1:9" ht="45" x14ac:dyDescent="0.2">
      <c r="A177" s="73" t="s">
        <v>326</v>
      </c>
      <c r="B177" s="85">
        <v>680</v>
      </c>
      <c r="C177" s="76" t="s">
        <v>270</v>
      </c>
      <c r="D177" s="76" t="s">
        <v>183</v>
      </c>
      <c r="E177" s="76" t="s">
        <v>203</v>
      </c>
      <c r="F177" s="76"/>
      <c r="G177" s="183">
        <f>G178</f>
        <v>1720.6</v>
      </c>
      <c r="H177" s="183">
        <f t="shared" si="20"/>
        <v>2090.8000000000002</v>
      </c>
      <c r="I177" s="183">
        <f t="shared" si="20"/>
        <v>2090.8000000000002</v>
      </c>
    </row>
    <row r="178" spans="1:9" ht="45" x14ac:dyDescent="0.2">
      <c r="A178" s="73" t="s">
        <v>204</v>
      </c>
      <c r="B178" s="74">
        <v>680</v>
      </c>
      <c r="C178" s="75">
        <v>10</v>
      </c>
      <c r="D178" s="75" t="s">
        <v>183</v>
      </c>
      <c r="E178" s="99" t="s">
        <v>205</v>
      </c>
      <c r="F178" s="75"/>
      <c r="G178" s="179">
        <f>G179</f>
        <v>1720.6</v>
      </c>
      <c r="H178" s="179">
        <f t="shared" si="20"/>
        <v>2090.8000000000002</v>
      </c>
      <c r="I178" s="179">
        <f t="shared" si="20"/>
        <v>2090.8000000000002</v>
      </c>
    </row>
    <row r="179" spans="1:9" ht="60" x14ac:dyDescent="0.2">
      <c r="A179" s="77" t="s">
        <v>206</v>
      </c>
      <c r="B179" s="74">
        <v>680</v>
      </c>
      <c r="C179" s="75" t="s">
        <v>270</v>
      </c>
      <c r="D179" s="75" t="s">
        <v>183</v>
      </c>
      <c r="E179" s="99" t="s">
        <v>207</v>
      </c>
      <c r="F179" s="75"/>
      <c r="G179" s="179">
        <f>G181</f>
        <v>1720.6</v>
      </c>
      <c r="H179" s="179">
        <f>H181</f>
        <v>2090.8000000000002</v>
      </c>
      <c r="I179" s="179">
        <f>I181</f>
        <v>2090.8000000000002</v>
      </c>
    </row>
    <row r="180" spans="1:9" ht="45" x14ac:dyDescent="0.2">
      <c r="A180" s="73" t="s">
        <v>367</v>
      </c>
      <c r="B180" s="74">
        <v>680</v>
      </c>
      <c r="C180" s="75" t="s">
        <v>270</v>
      </c>
      <c r="D180" s="75" t="s">
        <v>183</v>
      </c>
      <c r="E180" s="99" t="s">
        <v>207</v>
      </c>
      <c r="F180" s="75"/>
      <c r="G180" s="179">
        <v>1675.8</v>
      </c>
      <c r="H180" s="179">
        <v>2090.8000000000002</v>
      </c>
      <c r="I180" s="179">
        <v>2090.8000000000002</v>
      </c>
    </row>
    <row r="181" spans="1:9" ht="15" x14ac:dyDescent="0.2">
      <c r="A181" s="77" t="s">
        <v>295</v>
      </c>
      <c r="B181" s="74">
        <v>680</v>
      </c>
      <c r="C181" s="75" t="s">
        <v>270</v>
      </c>
      <c r="D181" s="75" t="s">
        <v>183</v>
      </c>
      <c r="E181" s="99" t="s">
        <v>207</v>
      </c>
      <c r="F181" s="75" t="s">
        <v>296</v>
      </c>
      <c r="G181" s="179">
        <v>1720.6</v>
      </c>
      <c r="H181" s="179">
        <f>H180</f>
        <v>2090.8000000000002</v>
      </c>
      <c r="I181" s="179">
        <f>I180</f>
        <v>2090.8000000000002</v>
      </c>
    </row>
    <row r="182" spans="1:9" ht="14.25" x14ac:dyDescent="0.2">
      <c r="A182" s="90" t="s">
        <v>327</v>
      </c>
      <c r="B182" s="133">
        <v>680</v>
      </c>
      <c r="C182" s="134" t="s">
        <v>270</v>
      </c>
      <c r="D182" s="134" t="s">
        <v>192</v>
      </c>
      <c r="E182" s="134"/>
      <c r="F182" s="134"/>
      <c r="G182" s="198">
        <f>G183+G186</f>
        <v>408</v>
      </c>
      <c r="H182" s="198">
        <f>H183+H186</f>
        <v>408</v>
      </c>
      <c r="I182" s="198">
        <f>I183+I186</f>
        <v>0</v>
      </c>
    </row>
    <row r="183" spans="1:9" ht="15" hidden="1" x14ac:dyDescent="0.2">
      <c r="A183" s="105" t="s">
        <v>274</v>
      </c>
      <c r="B183" s="106">
        <v>680</v>
      </c>
      <c r="C183" s="107" t="s">
        <v>270</v>
      </c>
      <c r="D183" s="107" t="s">
        <v>192</v>
      </c>
      <c r="E183" s="145" t="s">
        <v>328</v>
      </c>
      <c r="F183" s="107"/>
      <c r="G183" s="188">
        <f>G184</f>
        <v>0</v>
      </c>
      <c r="H183" s="188">
        <f>H184</f>
        <v>0</v>
      </c>
      <c r="I183" s="188">
        <f>I184</f>
        <v>0</v>
      </c>
    </row>
    <row r="184" spans="1:9" ht="15" hidden="1" x14ac:dyDescent="0.2">
      <c r="A184" s="77" t="s">
        <v>329</v>
      </c>
      <c r="B184" s="74">
        <v>680</v>
      </c>
      <c r="C184" s="75" t="s">
        <v>270</v>
      </c>
      <c r="D184" s="75" t="s">
        <v>192</v>
      </c>
      <c r="E184" s="99" t="s">
        <v>330</v>
      </c>
      <c r="F184" s="154"/>
      <c r="G184" s="179"/>
      <c r="H184" s="179"/>
      <c r="I184" s="179"/>
    </row>
    <row r="185" spans="1:9" ht="30" hidden="1" x14ac:dyDescent="0.2">
      <c r="A185" s="77" t="s">
        <v>208</v>
      </c>
      <c r="B185" s="74">
        <v>680</v>
      </c>
      <c r="C185" s="75" t="s">
        <v>270</v>
      </c>
      <c r="D185" s="75" t="s">
        <v>192</v>
      </c>
      <c r="E185" s="99" t="s">
        <v>330</v>
      </c>
      <c r="F185" s="155">
        <v>200</v>
      </c>
      <c r="G185" s="179">
        <f>G184</f>
        <v>0</v>
      </c>
      <c r="H185" s="179">
        <f>H184</f>
        <v>0</v>
      </c>
      <c r="I185" s="179">
        <f>I184</f>
        <v>0</v>
      </c>
    </row>
    <row r="186" spans="1:9" ht="15" x14ac:dyDescent="0.2">
      <c r="A186" s="108" t="s">
        <v>247</v>
      </c>
      <c r="B186" s="109">
        <v>680</v>
      </c>
      <c r="C186" s="110" t="s">
        <v>270</v>
      </c>
      <c r="D186" s="110" t="s">
        <v>192</v>
      </c>
      <c r="E186" s="110" t="s">
        <v>248</v>
      </c>
      <c r="F186" s="110"/>
      <c r="G186" s="189">
        <f t="shared" ref="G186:I187" si="21">G187</f>
        <v>408</v>
      </c>
      <c r="H186" s="189">
        <f t="shared" si="21"/>
        <v>408</v>
      </c>
      <c r="I186" s="189">
        <f t="shared" si="21"/>
        <v>0</v>
      </c>
    </row>
    <row r="187" spans="1:9" ht="75" x14ac:dyDescent="0.2">
      <c r="A187" s="146" t="s">
        <v>331</v>
      </c>
      <c r="B187" s="85">
        <v>680</v>
      </c>
      <c r="C187" s="76" t="s">
        <v>270</v>
      </c>
      <c r="D187" s="76" t="s">
        <v>192</v>
      </c>
      <c r="E187" s="76" t="s">
        <v>332</v>
      </c>
      <c r="F187" s="76"/>
      <c r="G187" s="183">
        <f t="shared" si="21"/>
        <v>408</v>
      </c>
      <c r="H187" s="183">
        <f t="shared" si="21"/>
        <v>408</v>
      </c>
      <c r="I187" s="183">
        <f t="shared" si="21"/>
        <v>0</v>
      </c>
    </row>
    <row r="188" spans="1:9" ht="15" x14ac:dyDescent="0.2">
      <c r="A188" s="156" t="s">
        <v>295</v>
      </c>
      <c r="B188" s="85">
        <v>680</v>
      </c>
      <c r="C188" s="76" t="s">
        <v>270</v>
      </c>
      <c r="D188" s="76" t="s">
        <v>192</v>
      </c>
      <c r="E188" s="76" t="s">
        <v>332</v>
      </c>
      <c r="F188" s="76" t="s">
        <v>296</v>
      </c>
      <c r="G188" s="179">
        <v>408</v>
      </c>
      <c r="H188" s="179">
        <v>408</v>
      </c>
      <c r="I188" s="179">
        <v>0</v>
      </c>
    </row>
    <row r="189" spans="1:9" ht="14.25" hidden="1" x14ac:dyDescent="0.2">
      <c r="A189" s="138" t="s">
        <v>333</v>
      </c>
      <c r="B189" s="139">
        <v>680</v>
      </c>
      <c r="C189" s="140" t="s">
        <v>270</v>
      </c>
      <c r="D189" s="140" t="s">
        <v>216</v>
      </c>
      <c r="E189" s="140"/>
      <c r="F189" s="140"/>
      <c r="G189" s="200">
        <v>0</v>
      </c>
      <c r="H189" s="200">
        <f>H190</f>
        <v>0</v>
      </c>
      <c r="I189" s="200">
        <f>I190</f>
        <v>0</v>
      </c>
    </row>
    <row r="190" spans="1:9" ht="15" hidden="1" x14ac:dyDescent="0.2">
      <c r="A190" s="77" t="s">
        <v>217</v>
      </c>
      <c r="B190" s="74">
        <v>680</v>
      </c>
      <c r="C190" s="75" t="s">
        <v>270</v>
      </c>
      <c r="D190" s="75" t="s">
        <v>216</v>
      </c>
      <c r="E190" s="75" t="s">
        <v>218</v>
      </c>
      <c r="F190" s="75"/>
      <c r="G190" s="179">
        <f>G191+G193</f>
        <v>0</v>
      </c>
      <c r="H190" s="179">
        <f>H191+H193</f>
        <v>0</v>
      </c>
      <c r="I190" s="179">
        <f>I191+I193</f>
        <v>0</v>
      </c>
    </row>
    <row r="191" spans="1:9" ht="90" hidden="1" x14ac:dyDescent="0.2">
      <c r="A191" s="229" t="s">
        <v>98</v>
      </c>
      <c r="B191" s="230">
        <v>680</v>
      </c>
      <c r="C191" s="231" t="s">
        <v>270</v>
      </c>
      <c r="D191" s="231" t="s">
        <v>216</v>
      </c>
      <c r="E191" s="231" t="s">
        <v>334</v>
      </c>
      <c r="F191" s="231"/>
      <c r="G191" s="232">
        <v>0</v>
      </c>
      <c r="H191" s="179"/>
      <c r="I191" s="179"/>
    </row>
    <row r="192" spans="1:9" ht="30" hidden="1" x14ac:dyDescent="0.2">
      <c r="A192" s="229" t="s">
        <v>208</v>
      </c>
      <c r="B192" s="230">
        <v>680</v>
      </c>
      <c r="C192" s="231" t="s">
        <v>270</v>
      </c>
      <c r="D192" s="231" t="s">
        <v>216</v>
      </c>
      <c r="E192" s="231" t="s">
        <v>334</v>
      </c>
      <c r="F192" s="231" t="s">
        <v>209</v>
      </c>
      <c r="G192" s="232"/>
      <c r="H192" s="179"/>
      <c r="I192" s="179"/>
    </row>
    <row r="193" spans="1:9" ht="90" hidden="1" x14ac:dyDescent="0.2">
      <c r="A193" s="77" t="s">
        <v>335</v>
      </c>
      <c r="B193" s="74">
        <v>680</v>
      </c>
      <c r="C193" s="75" t="s">
        <v>270</v>
      </c>
      <c r="D193" s="75" t="s">
        <v>216</v>
      </c>
      <c r="E193" s="75" t="s">
        <v>336</v>
      </c>
      <c r="F193" s="75"/>
      <c r="G193" s="202"/>
      <c r="H193" s="202"/>
      <c r="I193" s="202"/>
    </row>
    <row r="194" spans="1:9" ht="30" hidden="1" x14ac:dyDescent="0.2">
      <c r="A194" s="77" t="s">
        <v>208</v>
      </c>
      <c r="B194" s="74">
        <v>680</v>
      </c>
      <c r="C194" s="75" t="s">
        <v>270</v>
      </c>
      <c r="D194" s="75" t="s">
        <v>216</v>
      </c>
      <c r="E194" s="75" t="s">
        <v>336</v>
      </c>
      <c r="F194" s="75" t="s">
        <v>209</v>
      </c>
      <c r="G194" s="202">
        <v>0</v>
      </c>
      <c r="H194" s="202">
        <f>H193</f>
        <v>0</v>
      </c>
      <c r="I194" s="202">
        <f>I193</f>
        <v>0</v>
      </c>
    </row>
  </sheetData>
  <sheetProtection selectLockedCells="1" selectUnlockedCells="1"/>
  <mergeCells count="2">
    <mergeCell ref="A7:I7"/>
    <mergeCell ref="A8:I8"/>
  </mergeCells>
  <pageMargins left="0.7" right="0.7" top="0.75" bottom="0.75" header="0.3" footer="0.3"/>
  <pageSetup paperSize="9" scale="75" firstPageNumber="0" fitToHeight="5" orientation="portrait" r:id="rId1"/>
  <headerFooter alignWithMargins="0"/>
  <rowBreaks count="3" manualBreakCount="3">
    <brk id="108" max="16383" man="1"/>
    <brk id="134" max="16383" man="1"/>
    <brk id="15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view="pageBreakPreview" zoomScale="80" zoomScaleNormal="100" zoomScaleSheetLayoutView="80" workbookViewId="0">
      <selection activeCell="D5" sqref="D5"/>
    </sheetView>
  </sheetViews>
  <sheetFormatPr defaultRowHeight="12.75" x14ac:dyDescent="0.2"/>
  <cols>
    <col min="1" max="1" width="65.42578125" style="157" customWidth="1"/>
    <col min="2" max="3" width="6" style="158" customWidth="1"/>
    <col min="4" max="4" width="19.42578125" style="203" customWidth="1"/>
    <col min="5" max="5" width="13.140625" style="172" hidden="1" customWidth="1"/>
    <col min="7" max="7" width="11.85546875" customWidth="1"/>
  </cols>
  <sheetData>
    <row r="1" spans="1:9" ht="15" x14ac:dyDescent="0.2">
      <c r="A1" s="148"/>
      <c r="B1" s="16"/>
      <c r="C1" s="16"/>
      <c r="D1" s="173"/>
    </row>
    <row r="2" spans="1:9" ht="15" x14ac:dyDescent="0.2">
      <c r="A2" s="148"/>
      <c r="B2" s="16"/>
      <c r="C2" s="16"/>
      <c r="D2" s="267" t="s">
        <v>393</v>
      </c>
    </row>
    <row r="3" spans="1:9" ht="15" x14ac:dyDescent="0.2">
      <c r="A3" s="148"/>
      <c r="B3" s="16"/>
      <c r="C3" s="16"/>
      <c r="D3" s="267" t="s">
        <v>1</v>
      </c>
    </row>
    <row r="4" spans="1:9" ht="15" x14ac:dyDescent="0.2">
      <c r="A4" s="148"/>
      <c r="B4" s="16"/>
      <c r="C4" s="16"/>
      <c r="D4" s="267" t="s">
        <v>382</v>
      </c>
    </row>
    <row r="5" spans="1:9" ht="15" x14ac:dyDescent="0.2">
      <c r="A5" s="148"/>
      <c r="B5" s="16"/>
      <c r="C5" s="16"/>
      <c r="D5" s="267" t="s">
        <v>415</v>
      </c>
    </row>
    <row r="6" spans="1:9" ht="15" x14ac:dyDescent="0.2">
      <c r="A6" s="148"/>
      <c r="B6" s="16"/>
      <c r="C6" s="16"/>
      <c r="D6" s="267" t="s">
        <v>408</v>
      </c>
    </row>
    <row r="7" spans="1:9" ht="15.75" x14ac:dyDescent="0.2">
      <c r="A7" s="375" t="s">
        <v>175</v>
      </c>
      <c r="B7" s="375"/>
      <c r="C7" s="375"/>
      <c r="D7" s="375"/>
      <c r="E7" s="375"/>
    </row>
    <row r="8" spans="1:9" ht="66.75" customHeight="1" x14ac:dyDescent="0.2">
      <c r="A8" s="376" t="s">
        <v>416</v>
      </c>
      <c r="B8" s="376"/>
      <c r="C8" s="376"/>
      <c r="D8" s="376"/>
      <c r="E8" s="376"/>
    </row>
    <row r="9" spans="1:9" ht="15" x14ac:dyDescent="0.2">
      <c r="A9" s="37"/>
      <c r="B9" s="149"/>
      <c r="C9" s="149"/>
      <c r="D9" s="174"/>
      <c r="E9" s="174" t="s">
        <v>3</v>
      </c>
    </row>
    <row r="10" spans="1:9" ht="60.75" x14ac:dyDescent="0.2">
      <c r="A10" s="87" t="s">
        <v>5</v>
      </c>
      <c r="B10" s="147" t="s">
        <v>177</v>
      </c>
      <c r="C10" s="147" t="s">
        <v>178</v>
      </c>
      <c r="D10" s="175" t="s">
        <v>392</v>
      </c>
      <c r="E10" s="175" t="s">
        <v>354</v>
      </c>
    </row>
    <row r="11" spans="1:9" ht="14.25" x14ac:dyDescent="0.2">
      <c r="A11" s="315" t="s">
        <v>181</v>
      </c>
      <c r="B11" s="316"/>
      <c r="C11" s="316"/>
      <c r="D11" s="317">
        <v>43605</v>
      </c>
      <c r="E11" s="176" t="e">
        <f>#REF!</f>
        <v>#REF!</v>
      </c>
      <c r="F11" s="172"/>
      <c r="I11" s="172"/>
    </row>
    <row r="12" spans="1:9" ht="14.25" x14ac:dyDescent="0.2">
      <c r="A12" s="318" t="s">
        <v>182</v>
      </c>
      <c r="B12" s="319" t="s">
        <v>183</v>
      </c>
      <c r="C12" s="319"/>
      <c r="D12" s="320">
        <v>19275.7</v>
      </c>
      <c r="E12" s="177" t="e">
        <f>E13+#REF!+E17+E18+#REF!+E19+E20</f>
        <v>#REF!</v>
      </c>
      <c r="F12" s="172"/>
    </row>
    <row r="13" spans="1:9" ht="28.5" x14ac:dyDescent="0.2">
      <c r="A13" s="321" t="s">
        <v>184</v>
      </c>
      <c r="B13" s="322" t="s">
        <v>183</v>
      </c>
      <c r="C13" s="322" t="s">
        <v>185</v>
      </c>
      <c r="D13" s="323">
        <v>3399.7</v>
      </c>
      <c r="E13" s="178" t="e">
        <f>#REF!</f>
        <v>#REF!</v>
      </c>
      <c r="F13" s="172"/>
    </row>
    <row r="14" spans="1:9" ht="15" hidden="1" x14ac:dyDescent="0.2">
      <c r="A14" s="324" t="s">
        <v>198</v>
      </c>
      <c r="B14" s="325" t="s">
        <v>183</v>
      </c>
      <c r="C14" s="325" t="s">
        <v>192</v>
      </c>
      <c r="D14" s="326">
        <f t="shared" ref="D14:E15" si="0">D15</f>
        <v>0</v>
      </c>
      <c r="E14" s="179">
        <f t="shared" si="0"/>
        <v>0</v>
      </c>
    </row>
    <row r="15" spans="1:9" ht="30" hidden="1" x14ac:dyDescent="0.2">
      <c r="A15" s="324" t="s">
        <v>196</v>
      </c>
      <c r="B15" s="325" t="s">
        <v>183</v>
      </c>
      <c r="C15" s="325" t="s">
        <v>192</v>
      </c>
      <c r="D15" s="326">
        <f t="shared" si="0"/>
        <v>0</v>
      </c>
      <c r="E15" s="179">
        <f t="shared" si="0"/>
        <v>0</v>
      </c>
    </row>
    <row r="16" spans="1:9" ht="60" hidden="1" x14ac:dyDescent="0.2">
      <c r="A16" s="324" t="s">
        <v>189</v>
      </c>
      <c r="B16" s="325" t="s">
        <v>183</v>
      </c>
      <c r="C16" s="325" t="s">
        <v>192</v>
      </c>
      <c r="D16" s="326">
        <f>24.9-24.9</f>
        <v>0</v>
      </c>
      <c r="E16" s="179">
        <f>24.9-24.9</f>
        <v>0</v>
      </c>
    </row>
    <row r="17" spans="1:5" ht="42.75" x14ac:dyDescent="0.2">
      <c r="A17" s="327" t="s">
        <v>201</v>
      </c>
      <c r="B17" s="328" t="s">
        <v>183</v>
      </c>
      <c r="C17" s="328" t="s">
        <v>202</v>
      </c>
      <c r="D17" s="329">
        <v>13410.2</v>
      </c>
      <c r="E17" s="181" t="e">
        <f>#REF!+#REF!</f>
        <v>#REF!</v>
      </c>
    </row>
    <row r="18" spans="1:5" ht="41.45" customHeight="1" x14ac:dyDescent="0.2">
      <c r="A18" s="330" t="s">
        <v>215</v>
      </c>
      <c r="B18" s="331" t="s">
        <v>183</v>
      </c>
      <c r="C18" s="331" t="s">
        <v>216</v>
      </c>
      <c r="D18" s="332">
        <v>560.9</v>
      </c>
      <c r="E18" s="185" t="e">
        <f>#REF!</f>
        <v>#REF!</v>
      </c>
    </row>
    <row r="19" spans="1:5" ht="14.25" x14ac:dyDescent="0.2">
      <c r="A19" s="327" t="s">
        <v>225</v>
      </c>
      <c r="B19" s="328" t="s">
        <v>183</v>
      </c>
      <c r="C19" s="328" t="s">
        <v>226</v>
      </c>
      <c r="D19" s="329">
        <v>20</v>
      </c>
      <c r="E19" s="181" t="e">
        <f>#REF!</f>
        <v>#REF!</v>
      </c>
    </row>
    <row r="20" spans="1:5" ht="14.25" x14ac:dyDescent="0.2">
      <c r="A20" s="333" t="s">
        <v>230</v>
      </c>
      <c r="B20" s="334" t="s">
        <v>183</v>
      </c>
      <c r="C20" s="334" t="s">
        <v>231</v>
      </c>
      <c r="D20" s="335">
        <v>1817</v>
      </c>
      <c r="E20" s="187" t="e">
        <f>#REF!+#REF!+#REF!+#REF!+#REF!</f>
        <v>#REF!</v>
      </c>
    </row>
    <row r="21" spans="1:5" ht="30" hidden="1" x14ac:dyDescent="0.2">
      <c r="A21" s="336" t="s">
        <v>254</v>
      </c>
      <c r="B21" s="337" t="s">
        <v>183</v>
      </c>
      <c r="C21" s="337" t="s">
        <v>231</v>
      </c>
      <c r="D21" s="338">
        <f>D22</f>
        <v>0</v>
      </c>
      <c r="E21" s="189">
        <f>E22</f>
        <v>0</v>
      </c>
    </row>
    <row r="22" spans="1:5" ht="30" hidden="1" x14ac:dyDescent="0.2">
      <c r="A22" s="324" t="s">
        <v>208</v>
      </c>
      <c r="B22" s="339" t="s">
        <v>183</v>
      </c>
      <c r="C22" s="339" t="s">
        <v>231</v>
      </c>
      <c r="D22" s="340">
        <v>0</v>
      </c>
      <c r="E22" s="183">
        <v>0</v>
      </c>
    </row>
    <row r="23" spans="1:5" ht="15" hidden="1" x14ac:dyDescent="0.2">
      <c r="A23" s="341" t="s">
        <v>256</v>
      </c>
      <c r="B23" s="342" t="s">
        <v>183</v>
      </c>
      <c r="C23" s="342" t="s">
        <v>231</v>
      </c>
      <c r="D23" s="343">
        <f>D24</f>
        <v>0</v>
      </c>
      <c r="E23" s="193">
        <f>E24</f>
        <v>0</v>
      </c>
    </row>
    <row r="24" spans="1:5" ht="30" hidden="1" x14ac:dyDescent="0.2">
      <c r="A24" s="324" t="s">
        <v>208</v>
      </c>
      <c r="B24" s="339" t="s">
        <v>183</v>
      </c>
      <c r="C24" s="339" t="s">
        <v>231</v>
      </c>
      <c r="D24" s="340">
        <v>0</v>
      </c>
      <c r="E24" s="194">
        <v>0</v>
      </c>
    </row>
    <row r="25" spans="1:5" ht="14.25" x14ac:dyDescent="0.2">
      <c r="A25" s="344" t="s">
        <v>258</v>
      </c>
      <c r="B25" s="345" t="s">
        <v>185</v>
      </c>
      <c r="C25" s="345"/>
      <c r="D25" s="346">
        <v>216.2</v>
      </c>
      <c r="E25" s="186" t="e">
        <f>#REF!</f>
        <v>#REF!</v>
      </c>
    </row>
    <row r="26" spans="1:5" ht="30" hidden="1" x14ac:dyDescent="0.2">
      <c r="A26" s="324" t="s">
        <v>208</v>
      </c>
      <c r="B26" s="325" t="s">
        <v>185</v>
      </c>
      <c r="C26" s="325" t="s">
        <v>192</v>
      </c>
      <c r="D26" s="326"/>
      <c r="E26" s="179"/>
    </row>
    <row r="27" spans="1:5" ht="28.5" x14ac:dyDescent="0.2">
      <c r="A27" s="347" t="s">
        <v>262</v>
      </c>
      <c r="B27" s="348" t="s">
        <v>192</v>
      </c>
      <c r="C27" s="348"/>
      <c r="D27" s="349">
        <v>186.4</v>
      </c>
      <c r="E27" s="195" t="e">
        <f>E28+E34+E38</f>
        <v>#REF!</v>
      </c>
    </row>
    <row r="28" spans="1:5" ht="28.5" hidden="1" x14ac:dyDescent="0.2">
      <c r="A28" s="350" t="s">
        <v>263</v>
      </c>
      <c r="B28" s="351" t="s">
        <v>192</v>
      </c>
      <c r="C28" s="351" t="s">
        <v>264</v>
      </c>
      <c r="D28" s="352">
        <f t="shared" ref="D28:E29" si="1">D29</f>
        <v>0</v>
      </c>
      <c r="E28" s="196">
        <f t="shared" si="1"/>
        <v>0</v>
      </c>
    </row>
    <row r="29" spans="1:5" ht="30" hidden="1" x14ac:dyDescent="0.2">
      <c r="A29" s="324" t="s">
        <v>265</v>
      </c>
      <c r="B29" s="339" t="s">
        <v>192</v>
      </c>
      <c r="C29" s="339" t="s">
        <v>264</v>
      </c>
      <c r="D29" s="340">
        <f t="shared" si="1"/>
        <v>0</v>
      </c>
      <c r="E29" s="183">
        <f t="shared" si="1"/>
        <v>0</v>
      </c>
    </row>
    <row r="30" spans="1:5" ht="45" hidden="1" x14ac:dyDescent="0.2">
      <c r="A30" s="353" t="s">
        <v>267</v>
      </c>
      <c r="B30" s="339" t="s">
        <v>192</v>
      </c>
      <c r="C30" s="339" t="s">
        <v>264</v>
      </c>
      <c r="D30" s="340">
        <f>D33</f>
        <v>0</v>
      </c>
      <c r="E30" s="183">
        <f>E33</f>
        <v>0</v>
      </c>
    </row>
    <row r="31" spans="1:5" ht="30" hidden="1" x14ac:dyDescent="0.2">
      <c r="A31" s="353" t="s">
        <v>117</v>
      </c>
      <c r="B31" s="339" t="s">
        <v>192</v>
      </c>
      <c r="C31" s="339" t="s">
        <v>264</v>
      </c>
      <c r="D31" s="340">
        <v>0</v>
      </c>
      <c r="E31" s="183">
        <v>0</v>
      </c>
    </row>
    <row r="32" spans="1:5" ht="30" hidden="1" x14ac:dyDescent="0.2">
      <c r="A32" s="353" t="s">
        <v>147</v>
      </c>
      <c r="B32" s="339" t="s">
        <v>192</v>
      </c>
      <c r="C32" s="339" t="s">
        <v>264</v>
      </c>
      <c r="D32" s="340">
        <v>0</v>
      </c>
      <c r="E32" s="183">
        <v>0</v>
      </c>
    </row>
    <row r="33" spans="1:5" ht="30" hidden="1" x14ac:dyDescent="0.2">
      <c r="A33" s="324" t="s">
        <v>208</v>
      </c>
      <c r="B33" s="339" t="s">
        <v>192</v>
      </c>
      <c r="C33" s="339" t="s">
        <v>264</v>
      </c>
      <c r="D33" s="340">
        <f>D31+D32</f>
        <v>0</v>
      </c>
      <c r="E33" s="183">
        <f>E31+E32</f>
        <v>0</v>
      </c>
    </row>
    <row r="34" spans="1:5" ht="42.75" x14ac:dyDescent="0.2">
      <c r="A34" s="344" t="s">
        <v>269</v>
      </c>
      <c r="B34" s="345" t="s">
        <v>192</v>
      </c>
      <c r="C34" s="345" t="s">
        <v>270</v>
      </c>
      <c r="D34" s="346">
        <v>149.80000000000001</v>
      </c>
      <c r="E34" s="186" t="e">
        <f>#REF!+E35</f>
        <v>#REF!</v>
      </c>
    </row>
    <row r="35" spans="1:5" ht="14.25" hidden="1" x14ac:dyDescent="0.2">
      <c r="A35" s="354" t="s">
        <v>274</v>
      </c>
      <c r="B35" s="355" t="s">
        <v>192</v>
      </c>
      <c r="C35" s="355" t="s">
        <v>270</v>
      </c>
      <c r="D35" s="356">
        <f>D36</f>
        <v>0</v>
      </c>
      <c r="E35" s="175">
        <f>E36</f>
        <v>0</v>
      </c>
    </row>
    <row r="36" spans="1:5" ht="30" hidden="1" x14ac:dyDescent="0.2">
      <c r="A36" s="324" t="s">
        <v>276</v>
      </c>
      <c r="B36" s="325" t="s">
        <v>192</v>
      </c>
      <c r="C36" s="325" t="s">
        <v>270</v>
      </c>
      <c r="D36" s="326"/>
      <c r="E36" s="179"/>
    </row>
    <row r="37" spans="1:5" ht="30" hidden="1" x14ac:dyDescent="0.2">
      <c r="A37" s="324" t="s">
        <v>208</v>
      </c>
      <c r="B37" s="325" t="s">
        <v>192</v>
      </c>
      <c r="C37" s="325" t="s">
        <v>270</v>
      </c>
      <c r="D37" s="326">
        <f>D36</f>
        <v>0</v>
      </c>
      <c r="E37" s="179">
        <f>E36</f>
        <v>0</v>
      </c>
    </row>
    <row r="38" spans="1:5" ht="28.5" x14ac:dyDescent="0.2">
      <c r="A38" s="357" t="s">
        <v>278</v>
      </c>
      <c r="B38" s="358" t="s">
        <v>192</v>
      </c>
      <c r="C38" s="358" t="s">
        <v>279</v>
      </c>
      <c r="D38" s="359">
        <v>36.6</v>
      </c>
      <c r="E38" s="197" t="e">
        <f>#REF!</f>
        <v>#REF!</v>
      </c>
    </row>
    <row r="39" spans="1:5" ht="14.25" x14ac:dyDescent="0.2">
      <c r="A39" s="321" t="s">
        <v>280</v>
      </c>
      <c r="B39" s="322" t="s">
        <v>202</v>
      </c>
      <c r="C39" s="322"/>
      <c r="D39" s="323">
        <v>2491.5</v>
      </c>
      <c r="E39" s="180" t="e">
        <f>E40+E41+E42</f>
        <v>#REF!</v>
      </c>
    </row>
    <row r="40" spans="1:5" ht="14.25" x14ac:dyDescent="0.2">
      <c r="A40" s="350" t="s">
        <v>281</v>
      </c>
      <c r="B40" s="351" t="s">
        <v>202</v>
      </c>
      <c r="C40" s="351" t="s">
        <v>282</v>
      </c>
      <c r="D40" s="352">
        <v>317.60000000000002</v>
      </c>
      <c r="E40" s="196" t="e">
        <f>#REF!</f>
        <v>#REF!</v>
      </c>
    </row>
    <row r="41" spans="1:5" ht="14.25" x14ac:dyDescent="0.2">
      <c r="A41" s="360" t="s">
        <v>285</v>
      </c>
      <c r="B41" s="361" t="s">
        <v>202</v>
      </c>
      <c r="C41" s="361" t="s">
        <v>264</v>
      </c>
      <c r="D41" s="362">
        <v>2173.9</v>
      </c>
      <c r="E41" s="198" t="e">
        <f>#REF!+#REF!</f>
        <v>#REF!</v>
      </c>
    </row>
    <row r="42" spans="1:5" ht="14.25" hidden="1" x14ac:dyDescent="0.2">
      <c r="A42" s="354" t="s">
        <v>289</v>
      </c>
      <c r="B42" s="355" t="s">
        <v>202</v>
      </c>
      <c r="C42" s="355" t="s">
        <v>290</v>
      </c>
      <c r="D42" s="356">
        <f t="shared" ref="D42:E43" si="2">D43</f>
        <v>0</v>
      </c>
      <c r="E42" s="175">
        <f t="shared" si="2"/>
        <v>0</v>
      </c>
    </row>
    <row r="43" spans="1:5" ht="45" hidden="1" x14ac:dyDescent="0.2">
      <c r="A43" s="324" t="s">
        <v>291</v>
      </c>
      <c r="B43" s="325" t="s">
        <v>202</v>
      </c>
      <c r="C43" s="325" t="s">
        <v>290</v>
      </c>
      <c r="D43" s="326">
        <f t="shared" si="2"/>
        <v>0</v>
      </c>
      <c r="E43" s="179">
        <f t="shared" si="2"/>
        <v>0</v>
      </c>
    </row>
    <row r="44" spans="1:5" ht="60" hidden="1" x14ac:dyDescent="0.2">
      <c r="A44" s="324" t="s">
        <v>293</v>
      </c>
      <c r="B44" s="325" t="s">
        <v>202</v>
      </c>
      <c r="C44" s="325" t="s">
        <v>290</v>
      </c>
      <c r="D44" s="326">
        <v>0</v>
      </c>
      <c r="E44" s="179">
        <v>0</v>
      </c>
    </row>
    <row r="45" spans="1:5" ht="15" hidden="1" x14ac:dyDescent="0.2">
      <c r="A45" s="324" t="s">
        <v>295</v>
      </c>
      <c r="B45" s="325" t="s">
        <v>202</v>
      </c>
      <c r="C45" s="325" t="s">
        <v>290</v>
      </c>
      <c r="D45" s="326">
        <f>D44</f>
        <v>0</v>
      </c>
      <c r="E45" s="179">
        <f>E44</f>
        <v>0</v>
      </c>
    </row>
    <row r="46" spans="1:5" ht="14.25" x14ac:dyDescent="0.2">
      <c r="A46" s="347" t="s">
        <v>297</v>
      </c>
      <c r="B46" s="348" t="s">
        <v>298</v>
      </c>
      <c r="C46" s="348"/>
      <c r="D46" s="349">
        <v>25481.8</v>
      </c>
      <c r="E46" s="195" t="e">
        <f>E47+E62+E63+E64</f>
        <v>#REF!</v>
      </c>
    </row>
    <row r="47" spans="1:5" ht="14.25" hidden="1" x14ac:dyDescent="0.2">
      <c r="A47" s="350" t="s">
        <v>299</v>
      </c>
      <c r="B47" s="351" t="s">
        <v>298</v>
      </c>
      <c r="C47" s="351" t="s">
        <v>183</v>
      </c>
      <c r="D47" s="352">
        <f t="shared" ref="D47:E48" si="3">D48</f>
        <v>0</v>
      </c>
      <c r="E47" s="196">
        <f t="shared" si="3"/>
        <v>0</v>
      </c>
    </row>
    <row r="48" spans="1:5" ht="60" hidden="1" x14ac:dyDescent="0.2">
      <c r="A48" s="353" t="s">
        <v>300</v>
      </c>
      <c r="B48" s="339" t="s">
        <v>298</v>
      </c>
      <c r="C48" s="339" t="s">
        <v>183</v>
      </c>
      <c r="D48" s="340">
        <f t="shared" si="3"/>
        <v>0</v>
      </c>
      <c r="E48" s="183">
        <f t="shared" si="3"/>
        <v>0</v>
      </c>
    </row>
    <row r="49" spans="1:5" ht="75" hidden="1" x14ac:dyDescent="0.2">
      <c r="A49" s="353" t="s">
        <v>302</v>
      </c>
      <c r="B49" s="339" t="s">
        <v>298</v>
      </c>
      <c r="C49" s="339" t="s">
        <v>183</v>
      </c>
      <c r="D49" s="340">
        <f>D57+D59</f>
        <v>0</v>
      </c>
      <c r="E49" s="183">
        <f>E57+E59</f>
        <v>0</v>
      </c>
    </row>
    <row r="50" spans="1:5" ht="45" hidden="1" x14ac:dyDescent="0.2">
      <c r="A50" s="353" t="s">
        <v>304</v>
      </c>
      <c r="B50" s="339" t="s">
        <v>298</v>
      </c>
      <c r="C50" s="339" t="s">
        <v>183</v>
      </c>
      <c r="D50" s="340">
        <v>0</v>
      </c>
      <c r="E50" s="183">
        <v>0</v>
      </c>
    </row>
    <row r="51" spans="1:5" ht="30" hidden="1" x14ac:dyDescent="0.2">
      <c r="A51" s="353" t="s">
        <v>138</v>
      </c>
      <c r="B51" s="339" t="s">
        <v>298</v>
      </c>
      <c r="C51" s="339" t="s">
        <v>183</v>
      </c>
      <c r="D51" s="340">
        <v>0</v>
      </c>
      <c r="E51" s="183">
        <v>0</v>
      </c>
    </row>
    <row r="52" spans="1:5" ht="30" hidden="1" x14ac:dyDescent="0.2">
      <c r="A52" s="353" t="s">
        <v>139</v>
      </c>
      <c r="B52" s="339" t="s">
        <v>298</v>
      </c>
      <c r="C52" s="339" t="s">
        <v>183</v>
      </c>
      <c r="D52" s="340">
        <v>0</v>
      </c>
      <c r="E52" s="183">
        <v>0</v>
      </c>
    </row>
    <row r="53" spans="1:5" ht="30" hidden="1" x14ac:dyDescent="0.2">
      <c r="A53" s="353" t="s">
        <v>140</v>
      </c>
      <c r="B53" s="339" t="s">
        <v>298</v>
      </c>
      <c r="C53" s="339" t="s">
        <v>183</v>
      </c>
      <c r="D53" s="340">
        <v>0</v>
      </c>
      <c r="E53" s="183">
        <v>0</v>
      </c>
    </row>
    <row r="54" spans="1:5" ht="30" hidden="1" x14ac:dyDescent="0.2">
      <c r="A54" s="353" t="s">
        <v>305</v>
      </c>
      <c r="B54" s="339" t="s">
        <v>298</v>
      </c>
      <c r="C54" s="339" t="s">
        <v>183</v>
      </c>
      <c r="D54" s="340">
        <v>0</v>
      </c>
      <c r="E54" s="183">
        <v>0</v>
      </c>
    </row>
    <row r="55" spans="1:5" ht="30" hidden="1" x14ac:dyDescent="0.2">
      <c r="A55" s="353" t="s">
        <v>143</v>
      </c>
      <c r="B55" s="339" t="s">
        <v>298</v>
      </c>
      <c r="C55" s="339" t="s">
        <v>183</v>
      </c>
      <c r="D55" s="340">
        <v>0</v>
      </c>
      <c r="E55" s="183">
        <v>0</v>
      </c>
    </row>
    <row r="56" spans="1:5" ht="30" hidden="1" x14ac:dyDescent="0.2">
      <c r="A56" s="353" t="s">
        <v>144</v>
      </c>
      <c r="B56" s="339" t="s">
        <v>298</v>
      </c>
      <c r="C56" s="339" t="s">
        <v>183</v>
      </c>
      <c r="D56" s="340">
        <v>0</v>
      </c>
      <c r="E56" s="183">
        <v>0</v>
      </c>
    </row>
    <row r="57" spans="1:5" ht="30" hidden="1" x14ac:dyDescent="0.2">
      <c r="A57" s="353" t="s">
        <v>208</v>
      </c>
      <c r="B57" s="339" t="s">
        <v>298</v>
      </c>
      <c r="C57" s="339" t="s">
        <v>183</v>
      </c>
      <c r="D57" s="340">
        <f>D53+D52+D51+D50+D54+D55+D56</f>
        <v>0</v>
      </c>
      <c r="E57" s="183">
        <f>E53+E52+E51+E50+E54+E55+E56</f>
        <v>0</v>
      </c>
    </row>
    <row r="58" spans="1:5" ht="30" hidden="1" x14ac:dyDescent="0.2">
      <c r="A58" s="353" t="s">
        <v>306</v>
      </c>
      <c r="B58" s="339" t="s">
        <v>298</v>
      </c>
      <c r="C58" s="339" t="s">
        <v>183</v>
      </c>
      <c r="D58" s="340">
        <v>0</v>
      </c>
      <c r="E58" s="183">
        <v>0</v>
      </c>
    </row>
    <row r="59" spans="1:5" ht="30" hidden="1" x14ac:dyDescent="0.2">
      <c r="A59" s="353" t="s">
        <v>307</v>
      </c>
      <c r="B59" s="339" t="s">
        <v>298</v>
      </c>
      <c r="C59" s="339" t="s">
        <v>183</v>
      </c>
      <c r="D59" s="340">
        <f>D58</f>
        <v>0</v>
      </c>
      <c r="E59" s="183">
        <f>E58</f>
        <v>0</v>
      </c>
    </row>
    <row r="60" spans="1:5" ht="15" hidden="1" x14ac:dyDescent="0.2">
      <c r="A60" s="324" t="s">
        <v>309</v>
      </c>
      <c r="B60" s="339" t="s">
        <v>298</v>
      </c>
      <c r="C60" s="339" t="s">
        <v>183</v>
      </c>
      <c r="D60" s="340">
        <v>0</v>
      </c>
      <c r="E60" s="183">
        <v>0</v>
      </c>
    </row>
    <row r="61" spans="1:5" ht="30" hidden="1" x14ac:dyDescent="0.2">
      <c r="A61" s="324" t="s">
        <v>208</v>
      </c>
      <c r="B61" s="339" t="s">
        <v>298</v>
      </c>
      <c r="C61" s="339" t="s">
        <v>183</v>
      </c>
      <c r="D61" s="340">
        <v>0</v>
      </c>
      <c r="E61" s="183">
        <v>0</v>
      </c>
    </row>
    <row r="62" spans="1:5" ht="14.25" x14ac:dyDescent="0.2">
      <c r="A62" s="354" t="s">
        <v>311</v>
      </c>
      <c r="B62" s="355" t="s">
        <v>298</v>
      </c>
      <c r="C62" s="355" t="s">
        <v>185</v>
      </c>
      <c r="D62" s="356">
        <v>19306.599999999999</v>
      </c>
      <c r="E62" s="175" t="e">
        <f>#REF!+#REF!</f>
        <v>#REF!</v>
      </c>
    </row>
    <row r="63" spans="1:5" ht="14.25" x14ac:dyDescent="0.2">
      <c r="A63" s="315" t="s">
        <v>320</v>
      </c>
      <c r="B63" s="363" t="s">
        <v>298</v>
      </c>
      <c r="C63" s="363" t="s">
        <v>192</v>
      </c>
      <c r="D63" s="317">
        <v>6597.3</v>
      </c>
      <c r="E63" s="176" t="e">
        <f>#REF!+#REF!</f>
        <v>#REF!</v>
      </c>
    </row>
    <row r="64" spans="1:5" ht="28.5" x14ac:dyDescent="0.2">
      <c r="A64" s="360" t="s">
        <v>321</v>
      </c>
      <c r="B64" s="361" t="s">
        <v>298</v>
      </c>
      <c r="C64" s="361" t="s">
        <v>298</v>
      </c>
      <c r="D64" s="362">
        <v>298.8</v>
      </c>
      <c r="E64" s="200" t="e">
        <f>#REF!</f>
        <v>#REF!</v>
      </c>
    </row>
    <row r="65" spans="1:5" ht="14.25" x14ac:dyDescent="0.2">
      <c r="A65" s="347" t="s">
        <v>324</v>
      </c>
      <c r="B65" s="348">
        <v>10</v>
      </c>
      <c r="C65" s="348"/>
      <c r="D65" s="349">
        <v>2128.6</v>
      </c>
      <c r="E65" s="195" t="e">
        <f>E66+E67+E71</f>
        <v>#REF!</v>
      </c>
    </row>
    <row r="66" spans="1:5" ht="14.25" x14ac:dyDescent="0.2">
      <c r="A66" s="364" t="s">
        <v>325</v>
      </c>
      <c r="B66" s="365">
        <v>10</v>
      </c>
      <c r="C66" s="365" t="s">
        <v>183</v>
      </c>
      <c r="D66" s="366">
        <v>1720.6</v>
      </c>
      <c r="E66" s="201" t="e">
        <f>#REF!</f>
        <v>#REF!</v>
      </c>
    </row>
    <row r="67" spans="1:5" ht="24.6" customHeight="1" x14ac:dyDescent="0.2">
      <c r="A67" s="360" t="s">
        <v>327</v>
      </c>
      <c r="B67" s="361" t="s">
        <v>270</v>
      </c>
      <c r="C67" s="361" t="s">
        <v>192</v>
      </c>
      <c r="D67" s="362">
        <v>408</v>
      </c>
      <c r="E67" s="198" t="e">
        <f>E68+#REF!</f>
        <v>#REF!</v>
      </c>
    </row>
    <row r="68" spans="1:5" ht="15" hidden="1" x14ac:dyDescent="0.2">
      <c r="A68" s="105" t="s">
        <v>274</v>
      </c>
      <c r="B68" s="107" t="s">
        <v>270</v>
      </c>
      <c r="C68" s="107" t="s">
        <v>192</v>
      </c>
      <c r="D68" s="188">
        <f>D69</f>
        <v>0</v>
      </c>
      <c r="E68" s="188">
        <f>E69</f>
        <v>0</v>
      </c>
    </row>
    <row r="69" spans="1:5" ht="15" hidden="1" x14ac:dyDescent="0.2">
      <c r="A69" s="77" t="s">
        <v>329</v>
      </c>
      <c r="B69" s="75" t="s">
        <v>270</v>
      </c>
      <c r="C69" s="75" t="s">
        <v>192</v>
      </c>
      <c r="D69" s="179"/>
      <c r="E69" s="179"/>
    </row>
    <row r="70" spans="1:5" ht="30" hidden="1" x14ac:dyDescent="0.2">
      <c r="A70" s="77" t="s">
        <v>208</v>
      </c>
      <c r="B70" s="75" t="s">
        <v>270</v>
      </c>
      <c r="C70" s="75" t="s">
        <v>192</v>
      </c>
      <c r="D70" s="179">
        <f>D69</f>
        <v>0</v>
      </c>
      <c r="E70" s="179">
        <f>E69</f>
        <v>0</v>
      </c>
    </row>
    <row r="71" spans="1:5" ht="14.25" hidden="1" x14ac:dyDescent="0.2">
      <c r="A71" s="138" t="s">
        <v>333</v>
      </c>
      <c r="B71" s="140" t="s">
        <v>270</v>
      </c>
      <c r="C71" s="140" t="s">
        <v>216</v>
      </c>
      <c r="D71" s="200">
        <v>0</v>
      </c>
      <c r="E71" s="200">
        <f>E72</f>
        <v>0</v>
      </c>
    </row>
    <row r="72" spans="1:5" ht="15" hidden="1" x14ac:dyDescent="0.2">
      <c r="A72" s="77" t="s">
        <v>217</v>
      </c>
      <c r="B72" s="75" t="s">
        <v>270</v>
      </c>
      <c r="C72" s="75" t="s">
        <v>216</v>
      </c>
      <c r="D72" s="179">
        <f>D73+D75</f>
        <v>0</v>
      </c>
      <c r="E72" s="179">
        <f>E73+E75</f>
        <v>0</v>
      </c>
    </row>
    <row r="73" spans="1:5" ht="75" hidden="1" x14ac:dyDescent="0.2">
      <c r="A73" s="229" t="s">
        <v>98</v>
      </c>
      <c r="B73" s="231" t="s">
        <v>270</v>
      </c>
      <c r="C73" s="231" t="s">
        <v>216</v>
      </c>
      <c r="D73" s="232">
        <v>0</v>
      </c>
      <c r="E73" s="179"/>
    </row>
    <row r="74" spans="1:5" ht="30" hidden="1" x14ac:dyDescent="0.2">
      <c r="A74" s="229" t="s">
        <v>208</v>
      </c>
      <c r="B74" s="231" t="s">
        <v>270</v>
      </c>
      <c r="C74" s="231" t="s">
        <v>216</v>
      </c>
      <c r="D74" s="232"/>
      <c r="E74" s="179"/>
    </row>
    <row r="75" spans="1:5" ht="75" hidden="1" x14ac:dyDescent="0.2">
      <c r="A75" s="77" t="s">
        <v>335</v>
      </c>
      <c r="B75" s="75" t="s">
        <v>270</v>
      </c>
      <c r="C75" s="75" t="s">
        <v>216</v>
      </c>
      <c r="D75" s="202"/>
      <c r="E75" s="202"/>
    </row>
    <row r="76" spans="1:5" ht="13.9" hidden="1" customHeight="1" x14ac:dyDescent="0.2">
      <c r="A76" s="77" t="s">
        <v>208</v>
      </c>
      <c r="B76" s="75" t="s">
        <v>270</v>
      </c>
      <c r="C76" s="75" t="s">
        <v>216</v>
      </c>
      <c r="D76" s="202">
        <v>0</v>
      </c>
      <c r="E76" s="202">
        <f>E75</f>
        <v>0</v>
      </c>
    </row>
  </sheetData>
  <sheetProtection selectLockedCells="1" selectUnlockedCells="1"/>
  <mergeCells count="2">
    <mergeCell ref="A7:E7"/>
    <mergeCell ref="A8:E8"/>
  </mergeCells>
  <pageMargins left="0.7" right="0.7" top="0.75" bottom="0.75" header="0.3" footer="0.3"/>
  <pageSetup paperSize="9" scale="92" firstPageNumber="0" fitToHeight="5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 1(доход) </vt:lpstr>
      <vt:lpstr>Прилож 2</vt:lpstr>
      <vt:lpstr>Прилож 3 (РАСХОДЫ)</vt:lpstr>
      <vt:lpstr>Прилож 4</vt:lpstr>
      <vt:lpstr>'Прилож 1(доход) '!Excel_BuiltIn_Print_Area</vt:lpstr>
      <vt:lpstr>'Прилож 1(доход) '!Область_печати</vt:lpstr>
      <vt:lpstr>'Прилож 2'!Область_печати</vt:lpstr>
      <vt:lpstr>'Прилож 3 (РАСХОДЫ)'!Область_печати</vt:lpstr>
      <vt:lpstr>'Прилож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</cp:lastModifiedBy>
  <cp:lastPrinted>2023-11-14T16:39:28Z</cp:lastPrinted>
  <dcterms:created xsi:type="dcterms:W3CDTF">2022-10-25T06:08:13Z</dcterms:created>
  <dcterms:modified xsi:type="dcterms:W3CDTF">2023-11-24T07:16:23Z</dcterms:modified>
</cp:coreProperties>
</file>