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1\Desktop\Изменения в бюджете 2023\сессия на 22.09.2023\22.09 вариант 3\"/>
    </mc:Choice>
  </mc:AlternateContent>
  <xr:revisionPtr revIDLastSave="0" documentId="13_ncr:1_{ED327F08-D121-4092-A4EF-063111699E63}" xr6:coauthVersionLast="47" xr6:coauthVersionMax="47" xr10:uidLastSave="{00000000-0000-0000-0000-000000000000}"/>
  <bookViews>
    <workbookView xWindow="-108" yWindow="-108" windowWidth="23256" windowHeight="12576" tabRatio="860" activeTab="2" xr2:uid="{00000000-000D-0000-FFFF-FFFF00000000}"/>
  </bookViews>
  <sheets>
    <sheet name="Прилож 1(доход) " sheetId="8" r:id="rId1"/>
    <sheet name="Прилож 2" sheetId="2" r:id="rId2"/>
    <sheet name="Прилож 3 (РАСХОДЫ)" sheetId="9" r:id="rId3"/>
    <sheet name="Прилож 4" sheetId="12" r:id="rId4"/>
  </sheets>
  <definedNames>
    <definedName name="Excel_BuiltIn_Print_Area" localSheetId="0">'Прилож 1(доход) '!$A$11:$C$144</definedName>
    <definedName name="_xlnm.Print_Area" localSheetId="0">'Прилож 1(доход) '!$A$1:$E$144</definedName>
    <definedName name="_xlnm.Print_Area" localSheetId="1">'Прилож 2'!$A$1:$F$39</definedName>
    <definedName name="_xlnm.Print_Area" localSheetId="2">'Прилож 3 (РАСХОДЫ)'!$A$195:$H$198,'Прилож 3 (РАСХОДЫ)'!$A$1:$I$192</definedName>
    <definedName name="_xlnm.Print_Area" localSheetId="3">'Прилож 4'!$A$1:$E$74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9" l="1"/>
  <c r="G22" i="9"/>
  <c r="G23" i="9"/>
  <c r="I23" i="9"/>
  <c r="H23" i="9"/>
  <c r="H22" i="9" s="1"/>
  <c r="I22" i="9"/>
  <c r="G21" i="9"/>
  <c r="C93" i="8"/>
  <c r="G124" i="9"/>
  <c r="E70" i="12"/>
  <c r="E68" i="12"/>
  <c r="E42" i="12"/>
  <c r="E29" i="12"/>
  <c r="E80" i="12"/>
  <c r="E76" i="12"/>
  <c r="E75" i="12" s="1"/>
  <c r="D76" i="12"/>
  <c r="E74" i="12"/>
  <c r="D74" i="12"/>
  <c r="E72" i="12"/>
  <c r="D72" i="12"/>
  <c r="E63" i="12"/>
  <c r="D63" i="12"/>
  <c r="E61" i="12"/>
  <c r="D61" i="12"/>
  <c r="E49" i="12"/>
  <c r="D49" i="12"/>
  <c r="E47" i="12"/>
  <c r="E46" i="12" s="1"/>
  <c r="D47" i="12"/>
  <c r="D46" i="12" s="1"/>
  <c r="E44" i="12"/>
  <c r="E41" i="12"/>
  <c r="D41" i="12"/>
  <c r="E39" i="12"/>
  <c r="E38" i="12" s="1"/>
  <c r="D39" i="12"/>
  <c r="E37" i="12"/>
  <c r="E34" i="12" s="1"/>
  <c r="E33" i="12" s="1"/>
  <c r="E32" i="12" s="1"/>
  <c r="D37" i="12"/>
  <c r="D34" i="12" s="1"/>
  <c r="D33" i="12" s="1"/>
  <c r="D32" i="12" s="1"/>
  <c r="E27" i="12"/>
  <c r="D27" i="12"/>
  <c r="E25" i="12"/>
  <c r="D25" i="12"/>
  <c r="E23" i="12"/>
  <c r="E22" i="12"/>
  <c r="E20" i="12"/>
  <c r="E19" i="12" s="1"/>
  <c r="E18" i="12" s="1"/>
  <c r="D20" i="12"/>
  <c r="D19" i="12" s="1"/>
  <c r="D18" i="12" s="1"/>
  <c r="E17" i="12"/>
  <c r="E53" i="12" l="1"/>
  <c r="E52" i="12" s="1"/>
  <c r="E51" i="12" s="1"/>
  <c r="E67" i="12"/>
  <c r="E21" i="12"/>
  <c r="E66" i="12"/>
  <c r="E71" i="12"/>
  <c r="E31" i="12"/>
  <c r="E45" i="12"/>
  <c r="E43" i="12" s="1"/>
  <c r="E69" i="12"/>
  <c r="D53" i="12"/>
  <c r="D52" i="12" s="1"/>
  <c r="D51" i="12" s="1"/>
  <c r="G20" i="9"/>
  <c r="G19" i="9" s="1"/>
  <c r="H21" i="9"/>
  <c r="H20" i="9" s="1"/>
  <c r="H19" i="9" s="1"/>
  <c r="H18" i="9" s="1"/>
  <c r="I21" i="9"/>
  <c r="I20" i="9" s="1"/>
  <c r="I19" i="9" s="1"/>
  <c r="I18" i="9" s="1"/>
  <c r="G28" i="9"/>
  <c r="G27" i="9" s="1"/>
  <c r="H28" i="9"/>
  <c r="H27" i="9" s="1"/>
  <c r="I28" i="9"/>
  <c r="I27" i="9" s="1"/>
  <c r="G31" i="9"/>
  <c r="G30" i="9" s="1"/>
  <c r="G32" i="9"/>
  <c r="H32" i="9"/>
  <c r="H31" i="9" s="1"/>
  <c r="H30" i="9" s="1"/>
  <c r="I32" i="9"/>
  <c r="I31" i="9" s="1"/>
  <c r="I30" i="9" s="1"/>
  <c r="H37" i="9"/>
  <c r="H36" i="9" s="1"/>
  <c r="H35" i="9" s="1"/>
  <c r="H34" i="9" s="1"/>
  <c r="I37" i="9"/>
  <c r="I36" i="9" s="1"/>
  <c r="I35" i="9" s="1"/>
  <c r="I34" i="9" s="1"/>
  <c r="G38" i="9"/>
  <c r="G37" i="9" s="1"/>
  <c r="G36" i="9" s="1"/>
  <c r="G35" i="9" s="1"/>
  <c r="G34" i="9" s="1"/>
  <c r="H41" i="9"/>
  <c r="I41" i="9"/>
  <c r="G42" i="9"/>
  <c r="G40" i="9" s="1"/>
  <c r="G39" i="9" s="1"/>
  <c r="H42" i="9"/>
  <c r="I42" i="9"/>
  <c r="G46" i="9"/>
  <c r="G45" i="9" s="1"/>
  <c r="G44" i="9" s="1"/>
  <c r="H46" i="9"/>
  <c r="H45" i="9" s="1"/>
  <c r="H44" i="9" s="1"/>
  <c r="I46" i="9"/>
  <c r="I45" i="9" s="1"/>
  <c r="I44" i="9" s="1"/>
  <c r="G51" i="9"/>
  <c r="G48" i="9" s="1"/>
  <c r="H51" i="9"/>
  <c r="H48" i="9" s="1"/>
  <c r="I51" i="9"/>
  <c r="I48" i="9" s="1"/>
  <c r="G55" i="9"/>
  <c r="H55" i="9"/>
  <c r="H53" i="9" s="1"/>
  <c r="I55" i="9"/>
  <c r="I54" i="9" s="1"/>
  <c r="I60" i="9"/>
  <c r="I59" i="9" s="1"/>
  <c r="G66" i="9"/>
  <c r="G60" i="9" s="1"/>
  <c r="G59" i="9" s="1"/>
  <c r="H66" i="9"/>
  <c r="H60" i="9" s="1"/>
  <c r="H59" i="9" s="1"/>
  <c r="I66" i="9"/>
  <c r="G69" i="9"/>
  <c r="G68" i="9" s="1"/>
  <c r="G67" i="9" s="1"/>
  <c r="H69" i="9"/>
  <c r="H68" i="9" s="1"/>
  <c r="H67" i="9" s="1"/>
  <c r="I69" i="9"/>
  <c r="I68" i="9" s="1"/>
  <c r="I67" i="9" s="1"/>
  <c r="G71" i="9"/>
  <c r="H72" i="9"/>
  <c r="H71" i="9" s="1"/>
  <c r="I72" i="9"/>
  <c r="I71" i="9" s="1"/>
  <c r="H74" i="9"/>
  <c r="I74" i="9"/>
  <c r="G75" i="9"/>
  <c r="G76" i="9"/>
  <c r="H78" i="9"/>
  <c r="H76" i="9" s="1"/>
  <c r="H75" i="9" s="1"/>
  <c r="I78" i="9"/>
  <c r="I76" i="9" s="1"/>
  <c r="I75" i="9" s="1"/>
  <c r="G79" i="9"/>
  <c r="G81" i="9"/>
  <c r="G80" i="9" s="1"/>
  <c r="H81" i="9"/>
  <c r="H80" i="9" s="1"/>
  <c r="I81" i="9"/>
  <c r="I80" i="9" s="1"/>
  <c r="G85" i="9"/>
  <c r="H85" i="9"/>
  <c r="I85" i="9"/>
  <c r="G86" i="9"/>
  <c r="G83" i="9" s="1"/>
  <c r="H86" i="9"/>
  <c r="I86" i="9"/>
  <c r="G88" i="9"/>
  <c r="H88" i="9"/>
  <c r="I88" i="9"/>
  <c r="G93" i="9"/>
  <c r="G92" i="9" s="1"/>
  <c r="H93" i="9"/>
  <c r="H91" i="9" s="1"/>
  <c r="H90" i="9" s="1"/>
  <c r="I93" i="9"/>
  <c r="G102" i="9"/>
  <c r="G99" i="9" s="1"/>
  <c r="G98" i="9" s="1"/>
  <c r="G97" i="9" s="1"/>
  <c r="H102" i="9"/>
  <c r="H99" i="9" s="1"/>
  <c r="H98" i="9" s="1"/>
  <c r="H97" i="9" s="1"/>
  <c r="I102" i="9"/>
  <c r="I99" i="9" s="1"/>
  <c r="I98" i="9" s="1"/>
  <c r="I97" i="9" s="1"/>
  <c r="H104" i="9"/>
  <c r="G105" i="9"/>
  <c r="G104" i="9" s="1"/>
  <c r="H105" i="9"/>
  <c r="I105" i="9"/>
  <c r="I104" i="9" s="1"/>
  <c r="G107" i="9"/>
  <c r="H107" i="9"/>
  <c r="I107" i="9"/>
  <c r="G108" i="9"/>
  <c r="H108" i="9"/>
  <c r="I108" i="9"/>
  <c r="G110" i="9"/>
  <c r="H110" i="9"/>
  <c r="I110" i="9"/>
  <c r="G114" i="9"/>
  <c r="G113" i="9" s="1"/>
  <c r="G112" i="9" s="1"/>
  <c r="G111" i="9" s="1"/>
  <c r="H114" i="9"/>
  <c r="H113" i="9" s="1"/>
  <c r="H112" i="9" s="1"/>
  <c r="H111" i="9" s="1"/>
  <c r="I114" i="9"/>
  <c r="I113" i="9" s="1"/>
  <c r="I112" i="9" s="1"/>
  <c r="I111" i="9" s="1"/>
  <c r="G117" i="9"/>
  <c r="H117" i="9"/>
  <c r="I117" i="9"/>
  <c r="G121" i="9"/>
  <c r="G120" i="9" s="1"/>
  <c r="G119" i="9" s="1"/>
  <c r="H124" i="9"/>
  <c r="H121" i="9" s="1"/>
  <c r="H120" i="9" s="1"/>
  <c r="H119" i="9" s="1"/>
  <c r="I124" i="9"/>
  <c r="I121" i="9" s="1"/>
  <c r="I120" i="9" s="1"/>
  <c r="I119" i="9" s="1"/>
  <c r="G127" i="9"/>
  <c r="G126" i="9" s="1"/>
  <c r="G129" i="9"/>
  <c r="H129" i="9"/>
  <c r="H127" i="9" s="1"/>
  <c r="H126" i="9" s="1"/>
  <c r="I129" i="9"/>
  <c r="I127" i="9" s="1"/>
  <c r="I126" i="9" s="1"/>
  <c r="H132" i="9"/>
  <c r="H131" i="9" s="1"/>
  <c r="H130" i="9" s="1"/>
  <c r="I132" i="9"/>
  <c r="I131" i="9" s="1"/>
  <c r="I130" i="9" s="1"/>
  <c r="H133" i="9"/>
  <c r="G134" i="9"/>
  <c r="G133" i="9" s="1"/>
  <c r="H134" i="9"/>
  <c r="I134" i="9"/>
  <c r="I133" i="9" s="1"/>
  <c r="G136" i="9"/>
  <c r="H136" i="9"/>
  <c r="I136" i="9"/>
  <c r="G148" i="9"/>
  <c r="G140" i="9" s="1"/>
  <c r="G139" i="9" s="1"/>
  <c r="G138" i="9" s="1"/>
  <c r="H148" i="9"/>
  <c r="I148" i="9"/>
  <c r="G150" i="9"/>
  <c r="H150" i="9"/>
  <c r="I150" i="9"/>
  <c r="G157" i="9"/>
  <c r="G155" i="9" s="1"/>
  <c r="G154" i="9" s="1"/>
  <c r="H157" i="9"/>
  <c r="H155" i="9" s="1"/>
  <c r="H154" i="9" s="1"/>
  <c r="I157" i="9"/>
  <c r="I155" i="9" s="1"/>
  <c r="I154" i="9" s="1"/>
  <c r="G159" i="9"/>
  <c r="G158" i="9" s="1"/>
  <c r="H159" i="9"/>
  <c r="H158" i="9" s="1"/>
  <c r="I159" i="9"/>
  <c r="I158" i="9" s="1"/>
  <c r="G161" i="9"/>
  <c r="H161" i="9"/>
  <c r="I161" i="9"/>
  <c r="G164" i="9"/>
  <c r="G163" i="9" s="1"/>
  <c r="G169" i="9"/>
  <c r="H169" i="9"/>
  <c r="H164" i="9" s="1"/>
  <c r="H163" i="9" s="1"/>
  <c r="I169" i="9"/>
  <c r="I164" i="9" s="1"/>
  <c r="I163" i="9" s="1"/>
  <c r="I171" i="9"/>
  <c r="G172" i="9"/>
  <c r="H172" i="9"/>
  <c r="H171" i="9" s="1"/>
  <c r="I172" i="9"/>
  <c r="I173" i="9" s="1"/>
  <c r="H173" i="9"/>
  <c r="G176" i="9"/>
  <c r="G175" i="9" s="1"/>
  <c r="G174" i="9" s="1"/>
  <c r="H178" i="9"/>
  <c r="H176" i="9" s="1"/>
  <c r="H175" i="9" s="1"/>
  <c r="H174" i="9" s="1"/>
  <c r="I178" i="9"/>
  <c r="I176" i="9" s="1"/>
  <c r="I175" i="9" s="1"/>
  <c r="I174" i="9" s="1"/>
  <c r="G183" i="9"/>
  <c r="G182" i="9" s="1"/>
  <c r="G181" i="9" s="1"/>
  <c r="G180" i="9" s="1"/>
  <c r="H185" i="9"/>
  <c r="H183" i="9" s="1"/>
  <c r="H182" i="9" s="1"/>
  <c r="H181" i="9" s="1"/>
  <c r="H180" i="9" s="1"/>
  <c r="I185" i="9"/>
  <c r="I183" i="9" s="1"/>
  <c r="I182" i="9" s="1"/>
  <c r="I181" i="9" s="1"/>
  <c r="I180" i="9" s="1"/>
  <c r="G187" i="9"/>
  <c r="H187" i="9"/>
  <c r="I187" i="9"/>
  <c r="I186" i="9" s="1"/>
  <c r="G189" i="9"/>
  <c r="H189" i="9"/>
  <c r="I189" i="9"/>
  <c r="G191" i="9"/>
  <c r="G190" i="9" s="1"/>
  <c r="G186" i="9" s="1"/>
  <c r="H191" i="9"/>
  <c r="H190" i="9" s="1"/>
  <c r="I191" i="9"/>
  <c r="I190" i="9" s="1"/>
  <c r="G194" i="9"/>
  <c r="H194" i="9"/>
  <c r="H193" i="9" s="1"/>
  <c r="I194" i="9"/>
  <c r="I193" i="9" s="1"/>
  <c r="H198" i="9"/>
  <c r="I198" i="9"/>
  <c r="F19" i="2"/>
  <c r="D21" i="2"/>
  <c r="D20" i="2" s="1"/>
  <c r="D19" i="2" s="1"/>
  <c r="E21" i="2"/>
  <c r="E19" i="2" s="1"/>
  <c r="F21" i="2"/>
  <c r="F20" i="2" s="1"/>
  <c r="D25" i="2"/>
  <c r="D24" i="2" s="1"/>
  <c r="D23" i="2" s="1"/>
  <c r="C18" i="8"/>
  <c r="D19" i="8"/>
  <c r="D18" i="8" s="1"/>
  <c r="E19" i="8"/>
  <c r="E18" i="8" s="1"/>
  <c r="D23" i="8"/>
  <c r="E23" i="8"/>
  <c r="E26" i="8"/>
  <c r="D27" i="8"/>
  <c r="D26" i="8" s="1"/>
  <c r="C28" i="8"/>
  <c r="C25" i="8" s="1"/>
  <c r="C24" i="8" s="1"/>
  <c r="G132" i="9" s="1"/>
  <c r="G131" i="9" s="1"/>
  <c r="G130" i="9" s="1"/>
  <c r="D28" i="8"/>
  <c r="E28" i="8"/>
  <c r="C30" i="8"/>
  <c r="D31" i="8"/>
  <c r="D30" i="8" s="1"/>
  <c r="E31" i="8"/>
  <c r="E30" i="8" s="1"/>
  <c r="C32" i="8"/>
  <c r="D32" i="8"/>
  <c r="E32" i="8"/>
  <c r="C36" i="8"/>
  <c r="D37" i="8"/>
  <c r="D36" i="8" s="1"/>
  <c r="E37" i="8"/>
  <c r="E36" i="8" s="1"/>
  <c r="C38" i="8"/>
  <c r="D39" i="8"/>
  <c r="D38" i="8" s="1"/>
  <c r="E39" i="8"/>
  <c r="E38" i="8" s="1"/>
  <c r="C41" i="8"/>
  <c r="D42" i="8"/>
  <c r="D41" i="8" s="1"/>
  <c r="E42" i="8"/>
  <c r="E41" i="8" s="1"/>
  <c r="C44" i="8"/>
  <c r="D45" i="8"/>
  <c r="D44" i="8" s="1"/>
  <c r="E45" i="8"/>
  <c r="E44" i="8" s="1"/>
  <c r="C46" i="8"/>
  <c r="D47" i="8"/>
  <c r="D46" i="8" s="1"/>
  <c r="E47" i="8"/>
  <c r="E46" i="8" s="1"/>
  <c r="C50" i="8"/>
  <c r="C49" i="8" s="1"/>
  <c r="C48" i="8" s="1"/>
  <c r="D50" i="8"/>
  <c r="D49" i="8" s="1"/>
  <c r="D48" i="8" s="1"/>
  <c r="E50" i="8"/>
  <c r="E49" i="8" s="1"/>
  <c r="E48" i="8" s="1"/>
  <c r="C54" i="8"/>
  <c r="C53" i="8" s="1"/>
  <c r="D54" i="8"/>
  <c r="D53" i="8" s="1"/>
  <c r="E54" i="8"/>
  <c r="E53" i="8" s="1"/>
  <c r="E52" i="8" s="1"/>
  <c r="C57" i="8"/>
  <c r="C56" i="8" s="1"/>
  <c r="D57" i="8"/>
  <c r="D56" i="8" s="1"/>
  <c r="E57" i="8"/>
  <c r="E56" i="8" s="1"/>
  <c r="C63" i="8"/>
  <c r="C62" i="8" s="1"/>
  <c r="D64" i="8"/>
  <c r="D63" i="8" s="1"/>
  <c r="E64" i="8"/>
  <c r="E63" i="8" s="1"/>
  <c r="C65" i="8"/>
  <c r="D66" i="8"/>
  <c r="D65" i="8" s="1"/>
  <c r="E66" i="8"/>
  <c r="E65" i="8" s="1"/>
  <c r="C67" i="8"/>
  <c r="D67" i="8"/>
  <c r="E67" i="8"/>
  <c r="C71" i="8"/>
  <c r="C70" i="8" s="1"/>
  <c r="C69" i="8" s="1"/>
  <c r="D71" i="8"/>
  <c r="D70" i="8" s="1"/>
  <c r="D69" i="8" s="1"/>
  <c r="E71" i="8"/>
  <c r="E70" i="8" s="1"/>
  <c r="E69" i="8" s="1"/>
  <c r="C75" i="8"/>
  <c r="C74" i="8" s="1"/>
  <c r="D75" i="8"/>
  <c r="D74" i="8" s="1"/>
  <c r="E75" i="8"/>
  <c r="E74" i="8" s="1"/>
  <c r="C78" i="8"/>
  <c r="D78" i="8"/>
  <c r="E78" i="8"/>
  <c r="C83" i="8"/>
  <c r="D83" i="8"/>
  <c r="E83" i="8"/>
  <c r="C87" i="8"/>
  <c r="D87" i="8"/>
  <c r="E87" i="8"/>
  <c r="C96" i="8"/>
  <c r="D96" i="8"/>
  <c r="E96" i="8"/>
  <c r="C100" i="8"/>
  <c r="D100" i="8"/>
  <c r="E100" i="8"/>
  <c r="C114" i="8"/>
  <c r="C116" i="8"/>
  <c r="D116" i="8"/>
  <c r="E116" i="8"/>
  <c r="C122" i="8"/>
  <c r="D122" i="8"/>
  <c r="E122" i="8"/>
  <c r="C124" i="8"/>
  <c r="D124" i="8"/>
  <c r="E124" i="8"/>
  <c r="C138" i="8"/>
  <c r="D138" i="8"/>
  <c r="E138" i="8"/>
  <c r="C142" i="8"/>
  <c r="G103" i="9" l="1"/>
  <c r="I103" i="9"/>
  <c r="H83" i="9"/>
  <c r="H186" i="9"/>
  <c r="H162" i="9"/>
  <c r="H54" i="9"/>
  <c r="I83" i="9"/>
  <c r="I153" i="9"/>
  <c r="I140" i="9"/>
  <c r="I139" i="9" s="1"/>
  <c r="I138" i="9" s="1"/>
  <c r="H153" i="9"/>
  <c r="H140" i="9"/>
  <c r="H139" i="9" s="1"/>
  <c r="H138" i="9" s="1"/>
  <c r="H137" i="9" s="1"/>
  <c r="H40" i="9"/>
  <c r="H39" i="9" s="1"/>
  <c r="H33" i="9" s="1"/>
  <c r="G153" i="9"/>
  <c r="I58" i="9"/>
  <c r="I57" i="9" s="1"/>
  <c r="H96" i="9"/>
  <c r="I53" i="9"/>
  <c r="G26" i="9"/>
  <c r="G25" i="9" s="1"/>
  <c r="G125" i="9"/>
  <c r="H179" i="9"/>
  <c r="I162" i="9"/>
  <c r="H92" i="9"/>
  <c r="H103" i="9"/>
  <c r="I40" i="9"/>
  <c r="I39" i="9" s="1"/>
  <c r="I33" i="9" s="1"/>
  <c r="G91" i="9"/>
  <c r="G90" i="9" s="1"/>
  <c r="H58" i="9"/>
  <c r="H57" i="9" s="1"/>
  <c r="I26" i="9"/>
  <c r="I25" i="9" s="1"/>
  <c r="C92" i="8"/>
  <c r="E73" i="8"/>
  <c r="D25" i="8"/>
  <c r="D73" i="8"/>
  <c r="I125" i="9"/>
  <c r="I118" i="9" s="1"/>
  <c r="E35" i="8"/>
  <c r="E34" i="8" s="1"/>
  <c r="E93" i="8"/>
  <c r="E92" i="8" s="1"/>
  <c r="C73" i="8"/>
  <c r="C43" i="8"/>
  <c r="C35" i="8"/>
  <c r="C34" i="8" s="1"/>
  <c r="E62" i="8"/>
  <c r="E25" i="8"/>
  <c r="C82" i="8"/>
  <c r="C81" i="8" s="1"/>
  <c r="D52" i="8"/>
  <c r="C52" i="8"/>
  <c r="D93" i="8"/>
  <c r="D92" i="8" s="1"/>
  <c r="E82" i="8"/>
  <c r="E81" i="8" s="1"/>
  <c r="D82" i="8"/>
  <c r="D81" i="8" s="1"/>
  <c r="E43" i="8"/>
  <c r="C40" i="8"/>
  <c r="C17" i="8" s="1"/>
  <c r="D35" i="8"/>
  <c r="D34" i="8" s="1"/>
  <c r="E50" i="12"/>
  <c r="E24" i="12"/>
  <c r="E16" i="12" s="1"/>
  <c r="E15" i="12" s="1"/>
  <c r="D62" i="8"/>
  <c r="E40" i="8"/>
  <c r="E17" i="8" s="1"/>
  <c r="D18" i="2"/>
  <c r="D17" i="2" s="1"/>
  <c r="I179" i="9"/>
  <c r="G179" i="9"/>
  <c r="G173" i="9"/>
  <c r="G171" i="9"/>
  <c r="G162" i="9" s="1"/>
  <c r="G137" i="9" s="1"/>
  <c r="I92" i="9"/>
  <c r="I91" i="9"/>
  <c r="I90" i="9" s="1"/>
  <c r="G58" i="9"/>
  <c r="G57" i="9" s="1"/>
  <c r="H26" i="9"/>
  <c r="H25" i="9" s="1"/>
  <c r="D43" i="8"/>
  <c r="D40" i="8" s="1"/>
  <c r="D17" i="8" s="1"/>
  <c r="G118" i="9"/>
  <c r="G33" i="9"/>
  <c r="G96" i="9"/>
  <c r="H125" i="9"/>
  <c r="H118" i="9" s="1"/>
  <c r="I96" i="9"/>
  <c r="G54" i="9"/>
  <c r="G53" i="9"/>
  <c r="E20" i="2"/>
  <c r="G50" i="9"/>
  <c r="G49" i="9" s="1"/>
  <c r="I137" i="9" l="1"/>
  <c r="I17" i="9"/>
  <c r="I16" i="9" s="1"/>
  <c r="I15" i="9" s="1"/>
  <c r="F26" i="2" s="1"/>
  <c r="F25" i="2" s="1"/>
  <c r="F24" i="2" s="1"/>
  <c r="F23" i="2" s="1"/>
  <c r="F18" i="2" s="1"/>
  <c r="F17" i="2" s="1"/>
  <c r="H17" i="9"/>
  <c r="H16" i="9" s="1"/>
  <c r="H15" i="9" s="1"/>
  <c r="E26" i="2" s="1"/>
  <c r="E25" i="2" s="1"/>
  <c r="E24" i="2" s="1"/>
  <c r="E23" i="2" s="1"/>
  <c r="E18" i="2" s="1"/>
  <c r="E17" i="2" s="1"/>
  <c r="G17" i="9"/>
  <c r="G16" i="9" s="1"/>
  <c r="G15" i="9" s="1"/>
  <c r="C80" i="8"/>
  <c r="C61" i="8"/>
  <c r="C60" i="8" s="1"/>
  <c r="C144" i="8" s="1"/>
  <c r="C22" i="2" s="1"/>
  <c r="C21" i="2" s="1"/>
  <c r="E80" i="8"/>
  <c r="D80" i="8"/>
  <c r="D61" i="8" s="1"/>
  <c r="D60" i="8" s="1"/>
  <c r="D144" i="8" s="1"/>
  <c r="E61" i="8"/>
  <c r="E60" i="8" s="1"/>
  <c r="E144" i="8" s="1"/>
  <c r="C20" i="2" l="1"/>
  <c r="C19" i="2"/>
  <c r="C26" i="2"/>
  <c r="C25" i="2" s="1"/>
  <c r="C24" i="2" s="1"/>
  <c r="C23" i="2" s="1"/>
  <c r="C18" i="2" l="1"/>
  <c r="C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</author>
  </authors>
  <commentList>
    <comment ref="C2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не понимаю ??
Должны быть доходы + МТ и субсидии</t>
        </r>
      </text>
    </comment>
    <comment ref="E2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не понимаю ??
Должны быть доходы + МТ и субсидии</t>
        </r>
      </text>
    </comment>
    <comment ref="F2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не понимаю ??
Должны быть доходы + МТ и субсидии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1</author>
  </authors>
  <commentList>
    <comment ref="F82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204"/>
          </rPr>
          <t xml:space="preserve">юзер:
</t>
        </r>
        <r>
          <rPr>
            <sz val="9"/>
            <color indexed="8"/>
            <rFont val="Tahoma"/>
            <family val="2"/>
            <charset val="204"/>
          </rPr>
          <t>подгруппа Вр</t>
        </r>
      </text>
    </comment>
    <comment ref="G132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равны акцизам</t>
        </r>
      </text>
    </comment>
    <comment ref="G171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благоустройство за счет местного бюджета</t>
        </r>
      </text>
    </comment>
    <comment ref="H171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благоустройство за счет местного бюджета</t>
        </r>
      </text>
    </comment>
    <comment ref="I171" authorId="1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благоустройство за счет местного бюджета</t>
        </r>
      </text>
    </comment>
  </commentList>
</comments>
</file>

<file path=xl/sharedStrings.xml><?xml version="1.0" encoding="utf-8"?>
<sst xmlns="http://schemas.openxmlformats.org/spreadsheetml/2006/main" count="1269" uniqueCount="422">
  <si>
    <t>Приложение № 1</t>
  </si>
  <si>
    <t>к Решению Совета депутатов</t>
  </si>
  <si>
    <t>Доходы</t>
  </si>
  <si>
    <t>(тыс.руб.)</t>
  </si>
  <si>
    <t>Код бюджетной классификации Российской Федерации</t>
  </si>
  <si>
    <t>Наименование</t>
  </si>
  <si>
    <t>000 1 00 00000 00 0000 000</t>
  </si>
  <si>
    <t xml:space="preserve">НАЛОГОВЫЕ И НЕНАЛОГОВЫЕ ДОХОДЫ </t>
  </si>
  <si>
    <t xml:space="preserve">000 1 01 00000 00 0000 000 </t>
  </si>
  <si>
    <t>Налоги на прибыль, доходы</t>
  </si>
  <si>
    <t>000 1 01 02000 01 0000 110</t>
  </si>
  <si>
    <t>Налог на доходы физических лиц</t>
  </si>
  <si>
    <t>182 1 01 02010 01 2100 110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</si>
  <si>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осуществляются в соответствии со статьями 227, 2271и 228 Налогового кодекса Российской Федерации (пени по соответствующему платежу</t>
  </si>
  <si>
    <t>182 1 01 02010 01 3000 110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</si>
  <si>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осуществляются в соответствии со статьями 227, 2271и 228 Налогового кодекса Российской Федерации (пени по соответствующему платежу)</t>
  </si>
  <si>
    <t>182 1 01 02020 01 3000 110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</si>
  <si>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учредившие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</si>
  <si>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</si>
  <si>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</si>
  <si>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</si>
  <si>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</si>
  <si>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</si>
  <si>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</si>
  <si>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</si>
  <si>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</si>
  <si>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</si>
  <si>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</si>
  <si>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</si>
  <si>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</si>
  <si>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000 1 05 00000 00 0000 000 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</si>
  <si>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</si>
  <si>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</si>
  <si>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</si>
  <si>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000 1 05 01010 01 0000 110</t>
  </si>
  <si>
    <t>Налог, взимаемый с налогоплательщиков, выбравших в качестве объекта налогообложения доходы</t>
  </si>
  <si>
    <t>182 1 05 01011 01 0000 110</t>
  </si>
  <si>
    <t>Налог,  взимаемый  с  налогоплательщиков,
выбравших в качестве объекта налогообложения
доходы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</si>
  <si>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</si>
  <si>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</si>
  <si>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</si>
  <si>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</si>
  <si>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</si>
  <si>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</si>
  <si>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</si>
  <si>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</si>
  <si>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</si>
  <si>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</si>
  <si>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</si>
  <si>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</si>
  <si>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</si>
  <si>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</si>
  <si>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000 1 06 06040 00 0000 110</t>
  </si>
  <si>
    <t>Земельный налог с физических лиц</t>
  </si>
  <si>
    <t>182 1 06 06043 10 0000 110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</si>
  <si>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</si>
  <si>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</si>
  <si>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</si>
  <si>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</si>
  <si>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680 1 08 04020 01 0000 110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</si>
  <si>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</si>
  <si>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680 1 08 04020 01 1000 110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</si>
  <si>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</si>
  <si>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</si>
  <si>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</si>
  <si>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</si>
  <si>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</si>
  <si>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 (за исключением земельных участков  бюджетных и автономных учреждений)</t>
  </si>
  <si>
    <t>680 1 11 05025 10 0000 120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</si>
  <si>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</si>
  <si>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</si>
  <si>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</si>
  <si>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</si>
  <si>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680 1 11 09045 10 0000 120</t>
  </si>
  <si>
    <t>000 2 00 00000 00 0000 000</t>
  </si>
  <si>
    <t xml:space="preserve">БЕЗВОЗМЕЗДНЫЕ ПОСТУПЛЕНИЯ  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</si>
  <si>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</si>
  <si>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</si>
  <si>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</si>
  <si>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 Российской Федерации</t>
  </si>
  <si>
    <t>000 2 02 15001 00 0000 150</t>
  </si>
  <si>
    <t xml:space="preserve">Дотации на выравнивание бюджетной обеспеченности </t>
  </si>
  <si>
    <t>Дотации бюджетам сельских поселений на выравнивание бюджетной обеспеченности из бюджета субъекта Российской Федерации</t>
  </si>
  <si>
    <t>680 2 02 15001 10 0000 150</t>
  </si>
  <si>
    <t>000 2 02 16001 00 0000 150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</si>
  <si>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</si>
  <si>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</si>
  <si>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000 2 02 19999 00 0000 150</t>
  </si>
  <si>
    <t>Прочие дотации</t>
  </si>
  <si>
    <t>680 2 02 19999 10 0000 150</t>
  </si>
  <si>
    <t>Прочие дотации бюджетам сельских поселений</t>
  </si>
  <si>
    <t>000 2 02 20000 00 0000 150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</si>
  <si>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</si>
  <si>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</si>
  <si>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</si>
  <si>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</si>
  <si>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</si>
  <si>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680 2 02 29999 10 0000 150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</si>
  <si>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</si>
  <si>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000 2 02 30000 00 0000 150</t>
  </si>
  <si>
    <t>Субвенции бюджетам бюджетной системы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</si>
  <si>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</si>
  <si>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</si>
  <si>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</si>
  <si>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</si>
  <si>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680 2 02 30024 10 0000 150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</si>
  <si>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</si>
  <si>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</si>
  <si>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000 2 02 35118 00 0000 150</t>
  </si>
  <si>
    <t>680 2 02 35118 10 0000 150</t>
  </si>
  <si>
    <t>000 2 02 40000 00 0000 150</t>
  </si>
  <si>
    <t>Иные межбюджетные трансферты</t>
  </si>
  <si>
    <t>000 2 02 40014 00 0000 150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</si>
  <si>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</si>
  <si>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</si>
  <si>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680 2 02 40014 10 0000 150</t>
  </si>
  <si>
    <t xml:space="preserve">Муниципальная программа  «Безопасность на территории муниципального района «Заполярный район» на 2019-2030 годы» </t>
  </si>
  <si>
    <t>- организация обучения неработающего населения в области гражданской обороны и защиты от чрезвычайных ситуаций</t>
  </si>
  <si>
    <t>Муниципальная программа "Развитие транспортной инфраструктуры муниципального района "Заполярный район"  на 2021-2030 годы"</t>
  </si>
  <si>
    <t>000 2 02 49999 00 0000 150</t>
  </si>
  <si>
    <t xml:space="preserve">Прочие межбюджетные трансферты, передаваемые бюджетам </t>
  </si>
  <si>
    <t>000 2 02 49999 10 0000 150</t>
  </si>
  <si>
    <t xml:space="preserve">Прочие межбюджетные трансферты, передаваемые бюджетам сельских поселений  </t>
  </si>
  <si>
    <t>680 2 02 49999 10 0000 150</t>
  </si>
  <si>
    <t>- расходы на оплату коммунальных услуг и приобретение твердого топлива</t>
  </si>
  <si>
    <t>МП "Строительство (приобретение) и проведение мероприятий по капитальному и текущему ремонту жилых помещений муниципального района «Заполярный район» на 2020-2030 годы"</t>
  </si>
  <si>
    <t>680 2 02 49999 10 0000 151</t>
  </si>
  <si>
    <t>- разработка проектной документации, проверка достоверности определения сметной стоимости капитального ремонта объектов капитального строительства муниципальной собственности</t>
  </si>
  <si>
    <t>- капитальный ремонт жилого дома № 102 по ул. Сельская в п. Индига</t>
  </si>
  <si>
    <t>- капитальный ремонт жилого дома № 127 по ул. Рыбацкая в п. Индига</t>
  </si>
  <si>
    <t>- ремонт системы отопления в квартире № 4 дома №166 по ул. Новая в п. Индига МО "Тиманский сельсовет" НАО"</t>
  </si>
  <si>
    <t>- капитальный ремонт жилого дома № 159 по ул. Новая в п.Индига МО "Тиманский сельсовет" НАО</t>
  </si>
  <si>
    <t>- приобретение 1-комнатной квартиры в п.Индига МО "Тиманский сельсовет" НАО</t>
  </si>
  <si>
    <t>- ремонт цокольного перекрытия в жилом доме № 165 по ул. Новая в п.Индига МО "Тиманский сельсовет" НАО</t>
  </si>
  <si>
    <t>- ремонт цокольного перекрытия в жилом доме № 166 по ул. Новая в п.Индига МО "Тиманский сельсовет" НАО</t>
  </si>
  <si>
    <t>- снос ветхого жилого дома № 92 по ул. Центральная в п. Индига (софинансирование в размере 3% стоимости мероприятия)</t>
  </si>
  <si>
    <t>- разработка проектов организации работ по сносу дома №92 по ул. Центральная в п. Индига"</t>
  </si>
  <si>
    <t>Муниципальная программа "Развитие коммунальной инфраструктуры муниципального района  "Заполярный район" на 2020-2030 годы»</t>
  </si>
  <si>
    <t>- капитальный ремонт жилого дома по ул. Новая № 150 в п. Индига МО "Тиманский сельсовет" НАО</t>
  </si>
  <si>
    <t>- капитальный ремонт жилого дома по ул. Сельская № 101 в п. Индига МО "Тиманский сельсовет" НАО</t>
  </si>
  <si>
    <t>- капитальный ремонт жилого дома по ул. Сельская № 100 в п. Индига МО "Тиманский сельсовет" НАО</t>
  </si>
  <si>
    <t>- приобретение квартиры в п.Индига МО "Тиманский сельсовет" НАО</t>
  </si>
  <si>
    <t>- капитальный ремонт жилого дома № 102 по ул. Сельская в п. Индига МО "Тиманский сельсовет" НАО</t>
  </si>
  <si>
    <t>- текущий ремонт цокольного перекрытия в жилом доме 165 по ул.Новая в п.Индига МО "Тиманский сельсовет" НАО</t>
  </si>
  <si>
    <t>- текущий ремонт цокольного перекрытия в жилом доме 166 по ул.Новая в п.Индига МО "Тиманский сельсовет" НАО</t>
  </si>
  <si>
    <t>Организация ритуальных услуг</t>
  </si>
  <si>
    <t xml:space="preserve">Муниципальная программа «Безопасность на территории муниципального района «Заполярный район» на 2019-2030 годы» </t>
  </si>
  <si>
    <t>- предупреждение и ликвидацию последствий ЧС в границах поселений муниципальных образований</t>
  </si>
  <si>
    <t>- 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</si>
  <si>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>Муниципальная программа «Управление муниципальным имуществом муниципального района «Заполярный район» на 2022-2030 годы»</t>
  </si>
  <si>
    <t>ВСЕГО ДОХОДЫ ПОСЕЛЕНИЯ</t>
  </si>
  <si>
    <t>Приложение № 2</t>
  </si>
  <si>
    <t>Код бюджетной классификации источников внутреннего финансирования дефицитов бюджетов</t>
  </si>
  <si>
    <t>Исполнение за 3 квартал 2018 года (тыс.руб.)</t>
  </si>
  <si>
    <t xml:space="preserve">Источники внутреннего финансирования дефицитов бюджетов </t>
  </si>
  <si>
    <t>680 01 00 00 00 00 0000 000</t>
  </si>
  <si>
    <t>Изменение остатков средств на счетах по учету средств бюджетов</t>
  </si>
  <si>
    <t>680 01 05 00 00 00 0000 000</t>
  </si>
  <si>
    <t>Увеличение остатков средств бюджетов</t>
  </si>
  <si>
    <t>680 01 05 00 00 00 0000 500</t>
  </si>
  <si>
    <t>Увеличение прочих остатков средств бюджетов</t>
  </si>
  <si>
    <t>680 01 05 02 00 00 0000 500</t>
  </si>
  <si>
    <t>Увеличение прочих остатков денежных средств бюджетов</t>
  </si>
  <si>
    <t>680 01 05 02 01 00 0000 510</t>
  </si>
  <si>
    <t>Увеличение прочих остатков денежных средств бюджетов сельских поселений</t>
  </si>
  <si>
    <t>680 01 05 02 01 10 0000 510</t>
  </si>
  <si>
    <t>Уменьшение остатков средств бюджетов</t>
  </si>
  <si>
    <t>680 01 05 00 00 00 0000 600</t>
  </si>
  <si>
    <t>Уменьшение прочих остатков средств бюджетов</t>
  </si>
  <si>
    <t>680 01 05 02 00 00 0000 600</t>
  </si>
  <si>
    <t>Уменьшение прочих остатков  денежных средств бюджетов</t>
  </si>
  <si>
    <t>680 01 05 02 01 00 0000 610</t>
  </si>
  <si>
    <t>Уменьшение прочих остатков денежных средств бюджетов  сельских поселений</t>
  </si>
  <si>
    <t>680 01 05 02 01 10 0000 610</t>
  </si>
  <si>
    <t>Приложение № 3</t>
  </si>
  <si>
    <t>Распределение</t>
  </si>
  <si>
    <t>Глава</t>
  </si>
  <si>
    <t>Раздел</t>
  </si>
  <si>
    <t>Подраздел</t>
  </si>
  <si>
    <t>Целевая статья</t>
  </si>
  <si>
    <t>Вид расхода</t>
  </si>
  <si>
    <t>ВСЕГО РАСХОДОВ</t>
  </si>
  <si>
    <t>ОБЩЕГОСУДАРСТВЕННЫЕ ВОПРОСЫ</t>
  </si>
  <si>
    <t>01</t>
  </si>
  <si>
    <t>Функционирование высшего должностного лица субъекта Российской  Федерации и муниципального образования</t>
  </si>
  <si>
    <t>02</t>
  </si>
  <si>
    <t>91.0.00.00000</t>
  </si>
  <si>
    <t xml:space="preserve">Расходы на содержание органов местного самоуправления и обеспечение их функций </t>
  </si>
  <si>
    <t>91.0.00.91010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</si>
  <si>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</si>
  <si>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</si>
  <si>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</si>
  <si>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03</t>
  </si>
  <si>
    <t>92.0.00.00000</t>
  </si>
  <si>
    <t>Депутаты представительного органа</t>
  </si>
  <si>
    <t>92.1.00.00000</t>
  </si>
  <si>
    <t>Расходы на содержание органов местного самоуправления и обеспечение их функций</t>
  </si>
  <si>
    <t>92.1.00.91010</t>
  </si>
  <si>
    <t>Аппарат Совета депутатов муниципального образования</t>
  </si>
  <si>
    <t>92.2.00.00000</t>
  </si>
  <si>
    <t>92.2.00.91010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</si>
  <si>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</si>
  <si>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</si>
  <si>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31.0.00.00000</t>
  </si>
  <si>
    <t>Подпрограмма 6 «Возмещение части затрат органов местного самоуправления поселений Ненецкого автономного округа»</t>
  </si>
  <si>
    <t>31.6.00.00000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</si>
  <si>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</si>
  <si>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31.6.00.89220</t>
  </si>
  <si>
    <t>Закупка товаров, работ и услуг для обеспечения государственных (муниципальных) нужд</t>
  </si>
  <si>
    <t>200</t>
  </si>
  <si>
    <t>Администрация поселения</t>
  </si>
  <si>
    <t>93.0.00.00000</t>
  </si>
  <si>
    <t>93.0.00.91010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</si>
  <si>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</si>
  <si>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</si>
  <si>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</si>
  <si>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</si>
  <si>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не программные расходы</t>
  </si>
  <si>
    <t>98.0.00.00000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</si>
  <si>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</si>
  <si>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98.0.00.99110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</si>
  <si>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</si>
  <si>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</si>
  <si>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</si>
  <si>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</si>
  <si>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</si>
  <si>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>11</t>
  </si>
  <si>
    <t>90.0.00.00000</t>
  </si>
  <si>
    <t>Резервные фонды местных администраций</t>
  </si>
  <si>
    <t>90.0.00.90010</t>
  </si>
  <si>
    <t>Другие общегосударственные вопросы</t>
  </si>
  <si>
    <t>13</t>
  </si>
  <si>
    <t>Муниципальная программа "Развитие административной системы местного самоуправления муниципального района " Заполярный район " на 2017-2025 годы "</t>
  </si>
  <si>
    <t>Подпрограмма 2 «Управление муниципальным имуществом»</t>
  </si>
  <si>
    <t>31.2.00.00000</t>
  </si>
  <si>
    <t>Иные межбюджетные трансферты в рамках подпрограммы 2 «Управление муниципальным имуществом»</t>
  </si>
  <si>
    <t>31.2.00.89210</t>
  </si>
  <si>
    <t>- приобретение запасных частей для вездехода "Трэкол" Администрации МО "Тиманский сельсовет" НАО</t>
  </si>
  <si>
    <t>- ремонт вездехода "Трэкол" Администрации МО "Тиманский сельсовет" НАО</t>
  </si>
  <si>
    <t>- ремонт снегохода "Arctic Cat Z1" Администрации МО "Тиманский сельсовет" НАО</t>
  </si>
  <si>
    <t>- устройство уличного туалета в п.Индига МО "Тиманский сельсовет" НАО</t>
  </si>
  <si>
    <t>- разработка проектной документации на ремонт причалов в п.Индига МО "Тиманский сельсовет" НАО</t>
  </si>
  <si>
    <t>31.2.22.89210</t>
  </si>
  <si>
    <t>Муниципальная программа «Развитие транспортной инфраструктуры муниципального района «Заполярный район» на 2021-2030 годы»</t>
  </si>
  <si>
    <t>39.0.00.00000</t>
  </si>
  <si>
    <t>Иные межбюджетные трансферты в рамках муниципальной программы «Развитие транспортной инфраструктуры муниципального района «Заполярный район» на 2021-2030 годы»</t>
  </si>
  <si>
    <t>39.0.00.89290</t>
  </si>
  <si>
    <t>Выполнение переданных государственных полномочий</t>
  </si>
  <si>
    <t>95.0.00.00000</t>
  </si>
  <si>
    <t>95.0.00.79210</t>
  </si>
  <si>
    <t>Другие непрограммные расходы</t>
  </si>
  <si>
    <t xml:space="preserve"> </t>
  </si>
  <si>
    <t>Содержание зданий и сооружений на территории взлетно-посадочных полос и вертолетных площадок</t>
  </si>
  <si>
    <t>98.0.00.91080</t>
  </si>
  <si>
    <t>Оценка недвижимости, признание права и регулирование отношений по муниципальной собственности</t>
  </si>
  <si>
    <t>98.0.00.91090</t>
  </si>
  <si>
    <t>Проведение праздничных мероприятий</t>
  </si>
  <si>
    <t>98.0.00.91130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</si>
  <si>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</si>
  <si>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</si>
  <si>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</si>
  <si>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95.0.00.51180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</si>
  <si>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</si>
  <si>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</si>
  <si>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</si>
  <si>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Муниципальная программа «Безопасность  на территории муниципального района «Заполярный район» на 2019-2030 годы»</t>
  </si>
  <si>
    <t>33.0.00.00000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</si>
  <si>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</si>
  <si>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33.0.00.89300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</si>
  <si>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</si>
  <si>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</si>
  <si>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Иные межбюджетные трансферты в рамках муниципальной программы "Безопасность на территории муниципального района "Заполярный район" на 2019-2030 годы"</t>
  </si>
  <si>
    <t>33.0.00.89240</t>
  </si>
  <si>
    <t>.</t>
  </si>
  <si>
    <t>Муниципальные программы</t>
  </si>
  <si>
    <t>42.0.00.00000</t>
  </si>
  <si>
    <t>МП "Безопасность жизнедеятельности населения муниципального образования "Тиманский сельсовет" НАО на 2022 год"</t>
  </si>
  <si>
    <t>42.0.00.92050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</si>
  <si>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</si>
  <si>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</si>
  <si>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</si>
  <si>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Транспорт</t>
  </si>
  <si>
    <t>08</t>
  </si>
  <si>
    <t>Муниципальная программа « Развитие транспортной инфраструктур муниципального района «Заполярный район» на 2021-2030 годы»</t>
  </si>
  <si>
    <t>Иные межбюджетные трансферты в рамках муниципальной программы «Развитие транспортной инфраструктуры муниципального  района «Заполярный район» на 2021-2030 годы»</t>
  </si>
  <si>
    <t>Дорожное хозяйство (дорожные фонды)</t>
  </si>
  <si>
    <t>Иные межбюджетные трансферты в рамках муниципальной программы «Развитие транспортной инфраструктуры поселений муниципального  района «Заполярный район» на 2021-2030 годы»</t>
  </si>
  <si>
    <t>Муниципальный дорожный фонд</t>
  </si>
  <si>
    <t>98.0.00.93100</t>
  </si>
  <si>
    <t>Другие вопросы в области национальной экономики</t>
  </si>
  <si>
    <t>12</t>
  </si>
  <si>
    <t>Муниципальная программа «Поддержка малого и среднего предпринимательства в муниципальном образовании «Тиманский сельсовет» Ненецкого автономного округа» на 2021 год</t>
  </si>
  <si>
    <t>40.0.00.00000</t>
  </si>
  <si>
    <t xml:space="preserve">   Мероприятия в рамках Муниципальной программы «Поддержка малого и среднего предпринимательства в муниципальном образовании «Тиманский сельсовет» Ненецкого автономного округа» на 2022 год</t>
  </si>
  <si>
    <t>40.0.00.93010</t>
  </si>
  <si>
    <t>Социальное обеспечение и иные выплаты населению</t>
  </si>
  <si>
    <t>300</t>
  </si>
  <si>
    <t>ЖИЛИЩНО – КОММУНАЛЬНОЕ ХОЗЯЙСТВО</t>
  </si>
  <si>
    <t>05</t>
  </si>
  <si>
    <t>Жилищное хозяйство</t>
  </si>
  <si>
    <t>Муниципальная программа «Строительство (приобретение) и проведение мероприятий по капитальному и текущему ремонту жилых помещений муниципального района «Заполярный район» на 2020-2030 годы»</t>
  </si>
  <si>
    <t>35.0.00.00000</t>
  </si>
  <si>
    <t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годы»</t>
  </si>
  <si>
    <t>35.0.00.89250</t>
  </si>
  <si>
    <t>- капитальный ремонт печи в  муниципальной  квартире  № 1 дома № 33 по ул. Центральная в п. Выучейский МО "Тиманский сельсовет" НАО</t>
  </si>
  <si>
    <t>- капитальный ремонт жилого дома № 102 по ул. Сельская в п.Индига МО "Тиманский сельсовет" НАО</t>
  </si>
  <si>
    <t xml:space="preserve">- приобретение квартиры в п. Индига МО "Тиманский сельсовет" НАО </t>
  </si>
  <si>
    <t>Капитальные вложения в объекты государственной (муниципальной) собственности</t>
  </si>
  <si>
    <t>400</t>
  </si>
  <si>
    <t>Другие мероприятия в области жилищного хозяйства</t>
  </si>
  <si>
    <t>98.0.00.96130</t>
  </si>
  <si>
    <t>Коммунальное хозяйство</t>
  </si>
  <si>
    <t>Муниципальная программа " Развитие социальной инфраструктуры и создание комфортных условий проживания на территории муниципального района «Заполярный район" на 2021-2030 годы"</t>
  </si>
  <si>
    <t>32.0.00.00000</t>
  </si>
  <si>
    <t>Иные межбюджетные трансферты в рамках муниципальной программы «Развитие социальной инфраструктуры и создание комфортных условий проживания на территории муниципального района «Заполярный район» на 2021-2030 годы»</t>
  </si>
  <si>
    <t>32.0.00.89230</t>
  </si>
  <si>
    <t>Муниципальная программа  «Развитие коммунальной инфраструктуры муниципального района «Заполярный район» на 2020-2030 годы»</t>
  </si>
  <si>
    <t>36.0.00.00000</t>
  </si>
  <si>
    <t>Иные межбюджетные трансферты в рамках муниципальной программы «Развитие коммунальной инфраструктуры муниципального района «Заполярный район» на 2020-2030 годы»</t>
  </si>
  <si>
    <t>36.0.00.89260</t>
  </si>
  <si>
    <t>Благоустройство</t>
  </si>
  <si>
    <t>Другие вопросы в области жилищно-коммунального хозяйства</t>
  </si>
  <si>
    <t>Иные межбюджетные трансферты на организацию ритуальных услуг</t>
  </si>
  <si>
    <t>98.0.00.89140</t>
  </si>
  <si>
    <t>СОЦИАЛЬНАЯ  ПОЛИТИКА</t>
  </si>
  <si>
    <t>Пенсионное обеспечение</t>
  </si>
  <si>
    <t>Муниципальная программа "Развитие административной системы местного самоуправления муниципального района  «Заполярный район " на 2017-2025 годы»</t>
  </si>
  <si>
    <t>Социальное обеспечение населения</t>
  </si>
  <si>
    <t>41.0.00.00000</t>
  </si>
  <si>
    <t>МП "Старшее поколение на 2022 год"</t>
  </si>
  <si>
    <t>41.0.00.95010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</si>
  <si>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 в их собственности жилого помещения</t>
  </si>
  <si>
    <t>95.0.00.79230</t>
  </si>
  <si>
    <t>Другие вопросы в области социальной политики</t>
  </si>
  <si>
    <t>98.0.00.79530</t>
  </si>
  <si>
    <t>Софинансирование расходных 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за счет средств местного бюджета</t>
  </si>
  <si>
    <t>98.0.00.S9530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</si>
  <si>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 муниципальной программы "Развитие административной системы местного самоуправления муниципального района "Заполярный район" на 2017-2025 годы"</t>
  </si>
  <si>
    <t>- 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</si>
  <si>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- ремонт общественной бани п.Индига МО "Тиманский сельсовет" НАО</t>
  </si>
  <si>
    <t>680</t>
  </si>
  <si>
    <t>42.0.00.89210</t>
  </si>
  <si>
    <t>Муниципальная программа "Управление муниципальным имуществом муниципального района "Заполярный район" на 2022-2030 годы"</t>
  </si>
  <si>
    <t>Иные межбюджетные трансферты в рамках муниципальной программы «Управление муниципальным имуществом  муниципального района «Заполярный район» на 2022-2030 годы»</t>
  </si>
  <si>
    <t>Администрация Сельского поселения «Тиманский сельсовет» Заполярного района Ненецкого автономного округа</t>
  </si>
  <si>
    <t xml:space="preserve"> - обустройство проезда в районе от ул. Армейская до сельского кладбища п. Индига Сельского поселения "Тиманский сельсовет" ЗР НАО"</t>
  </si>
  <si>
    <t>Глава Сельского поселения</t>
  </si>
  <si>
    <t>Представительный орган Сельского поселения</t>
  </si>
  <si>
    <t>План на 2023 год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</si>
  <si>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 — 2030 годы"</t>
  </si>
  <si>
    <t>План на 2023 год (тыс.руб.)</t>
  </si>
  <si>
    <t>предоставление муниципальным  образованиям иных межбюджетных трансфертов  на возмещение недополученных доходов или финансового возмещения затрат, возникающих при оказании жителям поселения услуг общественных бань</t>
  </si>
  <si>
    <t>Прочие мероприятия по благоустройству</t>
  </si>
  <si>
    <t>98.0.00.96360</t>
  </si>
  <si>
    <t>План на 2024 год</t>
  </si>
  <si>
    <t>План на 2025 год</t>
  </si>
  <si>
    <t>План на 2024 год (тыс.руб.)</t>
  </si>
  <si>
    <t>План на 2025 год (тыс.руб.)</t>
  </si>
  <si>
    <t>План на 2024 года (тыс.руб.)</t>
  </si>
  <si>
    <t>План на 2025 года (тыс.руб.)</t>
  </si>
  <si>
    <t>Муниципальная программа "Развитие административной системы местного самоуправления муниципального района  " Заполярный район " на 2017-2025 годы "</t>
  </si>
  <si>
    <t xml:space="preserve"> местного бюджета по кодам классификации доходов бюджетов, по кодам видов доходов, подвидов доходов, классификации операций сектора государственного управления, относящихся к доходам местного бюджета на 2023 год </t>
  </si>
  <si>
    <t>Источники финансирования дефицита местного бюджета  на 2023 год</t>
  </si>
  <si>
    <t xml:space="preserve">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бюджетов в ведомственной структуре расходов на 2023 год </t>
  </si>
  <si>
    <t>наименование с 75н от 17.05.22 приказа редакция на 2023 годы</t>
  </si>
  <si>
    <t xml:space="preserve">на выранивание </t>
  </si>
  <si>
    <t>Предупреждение и ликвидация последствий ЧС в границах поселений муниципальных образований</t>
  </si>
  <si>
    <t>Организация обучения неработающего населения в области гражданской обороны и защиты от чрезвычайных ситуаций</t>
  </si>
  <si>
    <t>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</si>
  <si>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 xml:space="preserve"> Содержание авиаплощадок в поселениях Заполярного района</t>
  </si>
  <si>
    <t>Обозначение и содержание снегоходных маршрутов</t>
  </si>
  <si>
    <t>Ремонт и содержание автомобильных дорог общего пользования местного значения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</si>
  <si>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</si>
  <si>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</si>
  <si>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</si>
  <si>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Предоставление муниципальным  образованиям иных межбюджетных трансфертов  на возмещение недополученных доходов или финансовое возмещение затрат возникающих при оказании жителям поселения услуг общественных бань</t>
  </si>
  <si>
    <t>Благоустройство территорий поселений</t>
  </si>
  <si>
    <t>Уличное освещение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</si>
  <si>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</si>
  <si>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</si>
  <si>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</si>
  <si>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</si>
  <si>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Муниципальная программа «Развитие административной системы местного самоуправления муниципального района «Заполярный район» на 2017-2025 годы»</t>
  </si>
  <si>
    <t>Межбюджетные  трансферты,  передаваемые бюджетам  муниципальных образований  на осуществление части полномочий по решению вопросов местного значения в соответствии с заключенными соглашениями</t>
  </si>
  <si>
    <t>Капитальный и текущий ремонт муниципального имущества, разработка проектной документации. Сельское поселение "Тиманский сельсовет" Заполярного района Ненецкого автономного округа
Мероприятие "Переоборудование помещений бани                
п. Индига под хозяйственно-технические нужды МКП «Жилищно-коммунальное хозяйство муниципального образования «Тиманский сельсовет»» ЗР НАО"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</si>
  <si>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</si>
  <si>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есть </t>
  </si>
  <si>
    <t>Текущий ремонт подвесного моста в п. Индига Сельского поселения "Тиманский сельсовет" ЗР НАО</t>
  </si>
  <si>
    <t>Текущий ремонт подвесного моста в п. Индига Сельского поселения "Тиманский сельсовет" ЗР НАО"</t>
  </si>
  <si>
    <t>Сельского поселения «Тиманский сельсовет» ЗР НАО</t>
  </si>
  <si>
    <t>Муниципальная программа "Развитие транспортной инфраструктуры муниципального района "Заполярный район" на 2021-2030 годы"</t>
  </si>
  <si>
    <r>
      <t xml:space="preserve">- осуществление дорожной деятельности в отношении автомобильных дорог местного значения за счет средств дорожного фонда муниципального района "Заполярный район" </t>
    </r>
    <r>
      <rPr>
        <b/>
        <sz val="12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ремонт и содержание автомобильных дорог общего пользования местного значения</t>
    </r>
    <r>
      <rPr>
        <b/>
        <sz val="12"/>
        <rFont val="Times New Roman"/>
        <family val="1"/>
        <charset val="204"/>
      </rPr>
      <t>)</t>
    </r>
  </si>
  <si>
    <t>Прочие поступления от использования имущества, находящегося в государственной и муниципальной собственности  (за  исключением  имущества
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</si>
  <si>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собственности сельских поселений (за  исключением  имущества  муниципальных
бюджетных и автономных учреждений, а также имущества  муниципальных  унитарных предприятий, в том числе казенных)</t>
  </si>
  <si>
    <t>Налог,  взимаемый  с  налогоплательщиков, выбравших в качестве объекта налогообложения доходы, уменьшенные на величину расходов (в том
числе  минимальный  налог,  зачисляемый  в бюджеты субъектов Российской Федерации)</t>
  </si>
  <si>
    <t>Сельское поселение "Тиманский сельсовет" Заполярного района Ненецкого автономного округа Мероприятие "Переоборудование помещений бани                
п. Индига под хозяйственно-технические нужды МКП «Жилищно-коммунальное хозяйство муниципального образования «Тиманский сельсовет»» ЗР НАО"</t>
  </si>
  <si>
    <t>000 1 01 02010 01 0000 110</t>
  </si>
  <si>
    <t>"О местном бюджете на 2023 год"</t>
  </si>
  <si>
    <t>20.12.2022г.</t>
  </si>
  <si>
    <t>680 2 02 16001 10 0000 150</t>
  </si>
  <si>
    <t xml:space="preserve">Субвенции бюджетам сельских поселений на осуществление   первичного воинского учета органами местного самоуправления поселений, муниципальных и городских округов </t>
  </si>
  <si>
    <t xml:space="preserve">20.12.2022 № 1  </t>
  </si>
  <si>
    <t xml:space="preserve">20.12.2022 №  1  </t>
  </si>
  <si>
    <t>"О местном бюджете на 2023год"</t>
  </si>
  <si>
    <t xml:space="preserve"> бюджетных ассигнований по разделам и  подразделам классификации расходов бюджетов на 2023 год </t>
  </si>
  <si>
    <t>Сумма (тыс.руб.)</t>
  </si>
  <si>
    <t>Приложение № 4</t>
  </si>
  <si>
    <t>Иные межбюджетные трансферты на поддержку  мер по обеспечению сбалансированности бюджетов поселений</t>
  </si>
  <si>
    <t>182 1 03 02230 01 0000 110</t>
  </si>
  <si>
    <t>182 1 03 02231 01 0000 110</t>
  </si>
  <si>
    <t>182 1 03 02240 01 0000 110</t>
  </si>
  <si>
    <t>182 1 03 02241 01 0000 110</t>
  </si>
  <si>
    <t>182 1 03 02250 01 0000 110</t>
  </si>
  <si>
    <t>182 1 03 02251 01 0000 110</t>
  </si>
  <si>
    <t>182 1 03 02260 01 0000 110</t>
  </si>
  <si>
    <t>182 1 03 02261 01 0000 110</t>
  </si>
  <si>
    <t xml:space="preserve">00.09.2023 №    </t>
  </si>
  <si>
    <t>Иные межбюджетные трансферты местным бюджетам для поощрения муниципальных управленческих команд за дотижение Ненецким автономным округом показателей эффективности деятельности высшего должностного лица</t>
  </si>
  <si>
    <t>Налог на доходы 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227;227,1;228 Налогового кодекса Российской Федерации, а также доходов от долевого участия организации, полученных в виде дивидендов.</t>
  </si>
  <si>
    <t xml:space="preserve">Иные межбюджетные трансферты местным бюджетам  для поощрения муниципальных управленческих команд за достижение Ненецким автономным округом показателей эффективности деятельности высшего должностного лица </t>
  </si>
  <si>
    <t>98.0.00.79020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</si>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</sst>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000"/>
    <numFmt numFmtId="166" formatCode="#,##0.0"/>
    <numFmt numFmtId="167" formatCode="#,##0.00_ ;[Red]\-#,##0.00\ "/>
  </numFmts>
  <fonts count="3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.5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sz val="11"/>
      <color indexed="63"/>
      <name val="Times New Roman"/>
      <family val="1"/>
      <charset val="204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1"/>
      <color indexed="1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2060"/>
      <name val="Arial Cyr"/>
      <family val="2"/>
      <charset val="204"/>
    </font>
    <font>
      <b/>
      <sz val="14"/>
      <color rgb="FF00206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2"/>
      <color theme="4" tint="-0.499984740745262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1"/>
        <bgColor indexed="15"/>
      </patternFill>
    </fill>
    <fill>
      <patternFill patternType="solid">
        <fgColor indexed="31"/>
        <bgColor indexed="41"/>
      </patternFill>
    </fill>
    <fill>
      <patternFill patternType="solid">
        <fgColor indexed="24"/>
        <bgColor indexed="46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3"/>
      </patternFill>
    </fill>
    <fill>
      <patternFill patternType="solid">
        <fgColor indexed="45"/>
        <bgColor indexed="46"/>
      </patternFill>
    </fill>
    <fill>
      <patternFill patternType="solid">
        <fgColor indexed="34"/>
        <bgColor indexed="43"/>
      </patternFill>
    </fill>
    <fill>
      <patternFill patternType="solid">
        <fgColor indexed="41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15"/>
        <bgColor indexed="11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2"/>
      </patternFill>
    </fill>
    <fill>
      <patternFill patternType="solid">
        <fgColor indexed="42"/>
        <bgColor indexed="22"/>
      </patternFill>
    </fill>
    <fill>
      <patternFill patternType="solid">
        <fgColor indexed="51"/>
        <bgColor indexed="47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FFCCFF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rgb="FFFFC000"/>
        <bgColor indexed="47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3"/>
      </patternFill>
    </fill>
    <fill>
      <patternFill patternType="solid">
        <fgColor theme="0"/>
        <bgColor indexed="4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11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4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377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0" fontId="7" fillId="0" borderId="0" xfId="0" applyFont="1"/>
    <xf numFmtId="0" fontId="11" fillId="0" borderId="0" xfId="0" applyFont="1"/>
    <xf numFmtId="0" fontId="4" fillId="0" borderId="2" xfId="0" applyFont="1" applyBorder="1" applyAlignment="1">
      <alignment horizontal="center" vertical="top" wrapText="1"/>
    </xf>
    <xf numFmtId="164" fontId="0" fillId="0" borderId="0" xfId="0" applyNumberFormat="1"/>
    <xf numFmtId="0" fontId="9" fillId="0" borderId="0" xfId="0" applyFont="1" applyAlignment="1">
      <alignment wrapText="1"/>
    </xf>
    <xf numFmtId="0" fontId="16" fillId="0" borderId="0" xfId="0" applyFont="1"/>
    <xf numFmtId="0" fontId="3" fillId="0" borderId="0" xfId="0" applyFont="1" applyAlignment="1">
      <alignment horizontal="right" vertical="center"/>
    </xf>
    <xf numFmtId="49" fontId="0" fillId="0" borderId="0" xfId="0" applyNumberFormat="1"/>
    <xf numFmtId="0" fontId="4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justify" vertical="top"/>
    </xf>
    <xf numFmtId="0" fontId="6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4" fillId="4" borderId="3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31" fillId="2" borderId="3" xfId="0" applyFont="1" applyFill="1" applyBorder="1" applyAlignment="1">
      <alignment horizontal="justify" vertical="top" wrapText="1"/>
    </xf>
    <xf numFmtId="0" fontId="31" fillId="0" borderId="3" xfId="0" applyFont="1" applyBorder="1" applyAlignment="1">
      <alignment horizontal="justify" vertical="top" wrapText="1"/>
    </xf>
    <xf numFmtId="0" fontId="31" fillId="19" borderId="3" xfId="0" applyFont="1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9" fillId="0" borderId="3" xfId="0" applyNumberFormat="1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justify" vertical="center" wrapText="1"/>
    </xf>
    <xf numFmtId="49" fontId="9" fillId="20" borderId="3" xfId="0" applyNumberFormat="1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32" fillId="2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22" fillId="0" borderId="0" xfId="0" applyNumberFormat="1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31" fillId="0" borderId="1" xfId="0" applyFont="1" applyBorder="1" applyAlignment="1">
      <alignment horizontal="justify" vertical="top" wrapText="1"/>
    </xf>
    <xf numFmtId="0" fontId="33" fillId="0" borderId="0" xfId="0" applyFont="1"/>
    <xf numFmtId="0" fontId="4" fillId="21" borderId="3" xfId="0" applyFont="1" applyFill="1" applyBorder="1" applyAlignment="1">
      <alignment horizontal="justify" vertical="top" wrapText="1"/>
    </xf>
    <xf numFmtId="0" fontId="13" fillId="5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 textRotation="90" wrapText="1"/>
    </xf>
    <xf numFmtId="0" fontId="10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center" vertical="center" wrapText="1"/>
    </xf>
    <xf numFmtId="49" fontId="10" fillId="8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center" vertical="center" wrapText="1"/>
    </xf>
    <xf numFmtId="49" fontId="10" fillId="9" borderId="3" xfId="0" applyNumberFormat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horizontal="center" vertical="center" wrapText="1"/>
    </xf>
    <xf numFmtId="49" fontId="10" fillId="1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center" vertical="center" wrapText="1"/>
    </xf>
    <xf numFmtId="49" fontId="10" fillId="12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left" vertical="center" wrapText="1"/>
    </xf>
    <xf numFmtId="0" fontId="10" fillId="13" borderId="3" xfId="0" applyFont="1" applyFill="1" applyBorder="1" applyAlignment="1">
      <alignment horizontal="center" vertical="center" wrapText="1"/>
    </xf>
    <xf numFmtId="49" fontId="10" fillId="13" borderId="3" xfId="0" applyNumberFormat="1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left" vertical="center" wrapText="1"/>
    </xf>
    <xf numFmtId="0" fontId="10" fillId="14" borderId="3" xfId="0" applyFont="1" applyFill="1" applyBorder="1" applyAlignment="1">
      <alignment horizontal="center" vertical="center" wrapText="1"/>
    </xf>
    <xf numFmtId="49" fontId="10" fillId="14" borderId="3" xfId="0" applyNumberFormat="1" applyFont="1" applyFill="1" applyBorder="1" applyAlignment="1">
      <alignment horizontal="center" vertical="center" wrapText="1"/>
    </xf>
    <xf numFmtId="49" fontId="14" fillId="14" borderId="3" xfId="0" applyNumberFormat="1" applyFont="1" applyFill="1" applyBorder="1" applyAlignment="1">
      <alignment horizontal="center" vertical="center" wrapText="1"/>
    </xf>
    <xf numFmtId="49" fontId="9" fillId="14" borderId="3" xfId="0" applyNumberFormat="1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left" vertical="center" wrapText="1"/>
    </xf>
    <xf numFmtId="0" fontId="9" fillId="13" borderId="3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left" vertical="center" wrapText="1"/>
    </xf>
    <xf numFmtId="0" fontId="9" fillId="15" borderId="3" xfId="0" applyFont="1" applyFill="1" applyBorder="1" applyAlignment="1">
      <alignment horizontal="center" vertical="center" wrapText="1"/>
    </xf>
    <xf numFmtId="49" fontId="9" fillId="15" borderId="3" xfId="0" applyNumberFormat="1" applyFont="1" applyFill="1" applyBorder="1" applyAlignment="1">
      <alignment horizontal="center" vertical="center" wrapText="1"/>
    </xf>
    <xf numFmtId="0" fontId="9" fillId="16" borderId="3" xfId="0" applyFont="1" applyFill="1" applyBorder="1" applyAlignment="1">
      <alignment horizontal="left" vertical="center" wrapText="1"/>
    </xf>
    <xf numFmtId="0" fontId="9" fillId="16" borderId="3" xfId="0" applyFont="1" applyFill="1" applyBorder="1" applyAlignment="1">
      <alignment horizontal="center" vertical="center" wrapText="1"/>
    </xf>
    <xf numFmtId="49" fontId="9" fillId="16" borderId="3" xfId="0" applyNumberFormat="1" applyFont="1" applyFill="1" applyBorder="1" applyAlignment="1">
      <alignment horizontal="center" vertical="center" wrapText="1"/>
    </xf>
    <xf numFmtId="49" fontId="14" fillId="16" borderId="3" xfId="0" applyNumberFormat="1" applyFont="1" applyFill="1" applyBorder="1" applyAlignment="1">
      <alignment horizontal="center" vertical="center" wrapText="1"/>
    </xf>
    <xf numFmtId="165" fontId="9" fillId="2" borderId="3" xfId="1" applyNumberFormat="1" applyFont="1" applyFill="1" applyBorder="1" applyAlignment="1" applyProtection="1">
      <alignment horizontal="left" vertical="center" wrapText="1"/>
      <protection hidden="1"/>
    </xf>
    <xf numFmtId="49" fontId="14" fillId="15" borderId="3" xfId="0" applyNumberFormat="1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left" vertical="center" wrapText="1"/>
    </xf>
    <xf numFmtId="0" fontId="14" fillId="17" borderId="3" xfId="0" applyFont="1" applyFill="1" applyBorder="1" applyAlignment="1">
      <alignment horizontal="center" vertical="center" wrapText="1"/>
    </xf>
    <xf numFmtId="49" fontId="14" fillId="17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18" borderId="3" xfId="0" applyFont="1" applyFill="1" applyBorder="1" applyAlignment="1">
      <alignment horizontal="left" vertical="center" wrapText="1"/>
    </xf>
    <xf numFmtId="0" fontId="10" fillId="18" borderId="3" xfId="0" applyFont="1" applyFill="1" applyBorder="1" applyAlignment="1">
      <alignment horizontal="center" vertical="center" wrapText="1"/>
    </xf>
    <xf numFmtId="49" fontId="10" fillId="18" borderId="3" xfId="0" applyNumberFormat="1" applyFont="1" applyFill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left" vertical="center" wrapText="1"/>
    </xf>
    <xf numFmtId="0" fontId="10" fillId="15" borderId="3" xfId="0" applyFont="1" applyFill="1" applyBorder="1" applyAlignment="1">
      <alignment horizontal="center" vertical="center" wrapText="1"/>
    </xf>
    <xf numFmtId="49" fontId="10" fillId="15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left" vertical="center" wrapText="1"/>
    </xf>
    <xf numFmtId="0" fontId="10" fillId="17" borderId="3" xfId="0" applyFont="1" applyFill="1" applyBorder="1" applyAlignment="1">
      <alignment horizontal="center" vertical="center" wrapText="1"/>
    </xf>
    <xf numFmtId="49" fontId="10" fillId="17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center" vertical="center" wrapText="1"/>
    </xf>
    <xf numFmtId="49" fontId="10" fillId="11" borderId="3" xfId="0" applyNumberFormat="1" applyFont="1" applyFill="1" applyBorder="1" applyAlignment="1">
      <alignment horizontal="center" vertical="center" wrapText="1"/>
    </xf>
    <xf numFmtId="49" fontId="10" fillId="6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10" fillId="16" borderId="3" xfId="0" applyFont="1" applyFill="1" applyBorder="1" applyAlignment="1">
      <alignment horizontal="left" vertical="center" wrapText="1"/>
    </xf>
    <xf numFmtId="0" fontId="10" fillId="16" borderId="3" xfId="0" applyFont="1" applyFill="1" applyBorder="1" applyAlignment="1">
      <alignment horizontal="center" vertical="center" wrapText="1"/>
    </xf>
    <xf numFmtId="49" fontId="10" fillId="16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4" fillId="13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22" borderId="3" xfId="0" applyFont="1" applyFill="1" applyBorder="1" applyAlignment="1">
      <alignment horizontal="left" vertical="center" wrapText="1"/>
    </xf>
    <xf numFmtId="0" fontId="9" fillId="23" borderId="3" xfId="0" applyFont="1" applyFill="1" applyBorder="1" applyAlignment="1">
      <alignment horizontal="center" vertical="center" wrapText="1"/>
    </xf>
    <xf numFmtId="49" fontId="9" fillId="2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24" borderId="3" xfId="0" applyFont="1" applyFill="1" applyBorder="1" applyAlignment="1">
      <alignment horizontal="left" vertical="center" wrapText="1"/>
    </xf>
    <xf numFmtId="0" fontId="10" fillId="24" borderId="3" xfId="0" applyFont="1" applyFill="1" applyBorder="1" applyAlignment="1">
      <alignment horizontal="center" vertical="center" wrapText="1"/>
    </xf>
    <xf numFmtId="49" fontId="10" fillId="24" borderId="3" xfId="0" applyNumberFormat="1" applyFont="1" applyFill="1" applyBorder="1" applyAlignment="1">
      <alignment horizontal="center" vertical="center" wrapText="1"/>
    </xf>
    <xf numFmtId="49" fontId="13" fillId="24" borderId="3" xfId="0" applyNumberFormat="1" applyFont="1" applyFill="1" applyBorder="1" applyAlignment="1">
      <alignment horizontal="center" vertical="center" wrapText="1"/>
    </xf>
    <xf numFmtId="0" fontId="10" fillId="19" borderId="3" xfId="0" applyFont="1" applyFill="1" applyBorder="1" applyAlignment="1">
      <alignment horizontal="left" vertical="center" wrapText="1"/>
    </xf>
    <xf numFmtId="0" fontId="10" fillId="19" borderId="3" xfId="0" applyFont="1" applyFill="1" applyBorder="1" applyAlignment="1">
      <alignment horizontal="center" vertical="center" wrapText="1"/>
    </xf>
    <xf numFmtId="49" fontId="10" fillId="19" borderId="3" xfId="0" applyNumberFormat="1" applyFont="1" applyFill="1" applyBorder="1" applyAlignment="1">
      <alignment horizontal="center" vertical="center" wrapText="1"/>
    </xf>
    <xf numFmtId="49" fontId="10" fillId="25" borderId="3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21" fillId="0" borderId="0" xfId="0" applyNumberFormat="1" applyFont="1" applyAlignment="1">
      <alignment horizontal="center" vertical="center"/>
    </xf>
    <xf numFmtId="167" fontId="22" fillId="0" borderId="1" xfId="0" applyNumberFormat="1" applyFont="1" applyBorder="1" applyAlignment="1">
      <alignment horizontal="center" vertical="center" wrapText="1"/>
    </xf>
    <xf numFmtId="167" fontId="0" fillId="0" borderId="0" xfId="0" applyNumberFormat="1"/>
    <xf numFmtId="164" fontId="5" fillId="0" borderId="0" xfId="0" applyNumberFormat="1" applyFont="1" applyAlignment="1">
      <alignment horizontal="center" vertical="top"/>
    </xf>
    <xf numFmtId="166" fontId="0" fillId="0" borderId="0" xfId="0" applyNumberFormat="1"/>
    <xf numFmtId="166" fontId="3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6" fontId="10" fillId="0" borderId="3" xfId="0" applyNumberFormat="1" applyFont="1" applyBorder="1" applyAlignment="1">
      <alignment horizontal="center" vertical="center" wrapText="1"/>
    </xf>
    <xf numFmtId="166" fontId="10" fillId="6" borderId="3" xfId="0" applyNumberFormat="1" applyFont="1" applyFill="1" applyBorder="1" applyAlignment="1">
      <alignment horizontal="center" vertical="center" wrapText="1"/>
    </xf>
    <xf numFmtId="166" fontId="10" fillId="7" borderId="3" xfId="0" applyNumberFormat="1" applyFont="1" applyFill="1" applyBorder="1" applyAlignment="1">
      <alignment horizontal="center" vertical="center" wrapText="1"/>
    </xf>
    <xf numFmtId="166" fontId="10" fillId="8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10" fillId="5" borderId="3" xfId="0" applyNumberFormat="1" applyFont="1" applyFill="1" applyBorder="1" applyAlignment="1">
      <alignment horizontal="center" vertical="center" wrapText="1"/>
    </xf>
    <xf numFmtId="166" fontId="10" fillId="9" borderId="3" xfId="0" applyNumberFormat="1" applyFont="1" applyFill="1" applyBorder="1" applyAlignment="1">
      <alignment horizontal="center" vertical="center" wrapText="1"/>
    </xf>
    <xf numFmtId="166" fontId="10" fillId="10" borderId="3" xfId="0" applyNumberFormat="1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10" fillId="19" borderId="3" xfId="0" applyNumberFormat="1" applyFont="1" applyFill="1" applyBorder="1" applyAlignment="1">
      <alignment horizontal="center" vertical="center" wrapText="1"/>
    </xf>
    <xf numFmtId="166" fontId="10" fillId="12" borderId="3" xfId="0" applyNumberFormat="1" applyFont="1" applyFill="1" applyBorder="1" applyAlignment="1">
      <alignment horizontal="center" vertical="center" wrapText="1"/>
    </xf>
    <xf numFmtId="166" fontId="10" fillId="13" borderId="3" xfId="0" applyNumberFormat="1" applyFont="1" applyFill="1" applyBorder="1" applyAlignment="1">
      <alignment horizontal="center" vertical="center" wrapText="1"/>
    </xf>
    <xf numFmtId="166" fontId="10" fillId="14" borderId="3" xfId="0" applyNumberFormat="1" applyFont="1" applyFill="1" applyBorder="1" applyAlignment="1">
      <alignment horizontal="center" vertical="center" wrapText="1"/>
    </xf>
    <xf numFmtId="166" fontId="9" fillId="13" borderId="3" xfId="0" applyNumberFormat="1" applyFont="1" applyFill="1" applyBorder="1" applyAlignment="1">
      <alignment horizontal="center" vertical="center" wrapText="1"/>
    </xf>
    <xf numFmtId="166" fontId="9" fillId="15" borderId="3" xfId="0" applyNumberFormat="1" applyFont="1" applyFill="1" applyBorder="1" applyAlignment="1">
      <alignment horizontal="center" vertical="center" wrapText="1"/>
    </xf>
    <xf numFmtId="166" fontId="9" fillId="23" borderId="3" xfId="0" applyNumberFormat="1" applyFont="1" applyFill="1" applyBorder="1" applyAlignment="1">
      <alignment horizontal="center" vertical="center" wrapText="1"/>
    </xf>
    <xf numFmtId="166" fontId="9" fillId="16" borderId="3" xfId="0" applyNumberFormat="1" applyFont="1" applyFill="1" applyBorder="1" applyAlignment="1">
      <alignment horizontal="center" vertical="center" wrapText="1"/>
    </xf>
    <xf numFmtId="166" fontId="10" fillId="24" borderId="3" xfId="0" applyNumberFormat="1" applyFont="1" applyFill="1" applyBorder="1" applyAlignment="1">
      <alignment horizontal="center" vertical="center" wrapText="1"/>
    </xf>
    <xf numFmtId="166" fontId="14" fillId="17" borderId="3" xfId="0" applyNumberFormat="1" applyFont="1" applyFill="1" applyBorder="1" applyAlignment="1">
      <alignment horizontal="center" vertical="center" wrapText="1"/>
    </xf>
    <xf numFmtId="166" fontId="14" fillId="2" borderId="3" xfId="0" applyNumberFormat="1" applyFont="1" applyFill="1" applyBorder="1" applyAlignment="1">
      <alignment horizontal="center" vertical="center" wrapText="1"/>
    </xf>
    <xf numFmtId="166" fontId="10" fillId="18" borderId="3" xfId="0" applyNumberFormat="1" applyFont="1" applyFill="1" applyBorder="1" applyAlignment="1">
      <alignment horizontal="center" vertical="center" wrapText="1"/>
    </xf>
    <xf numFmtId="166" fontId="10" fillId="15" borderId="3" xfId="0" applyNumberFormat="1" applyFont="1" applyFill="1" applyBorder="1" applyAlignment="1">
      <alignment horizontal="center" vertical="center" wrapText="1"/>
    </xf>
    <xf numFmtId="166" fontId="10" fillId="17" borderId="3" xfId="0" applyNumberFormat="1" applyFont="1" applyFill="1" applyBorder="1" applyAlignment="1">
      <alignment horizontal="center" vertical="center" wrapText="1"/>
    </xf>
    <xf numFmtId="166" fontId="10" fillId="11" borderId="3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166" fontId="10" fillId="16" borderId="3" xfId="0" applyNumberFormat="1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166" fontId="5" fillId="0" borderId="2" xfId="0" applyNumberFormat="1" applyFont="1" applyBorder="1" applyAlignment="1">
      <alignment horizontal="center" vertical="top"/>
    </xf>
    <xf numFmtId="166" fontId="22" fillId="9" borderId="1" xfId="0" applyNumberFormat="1" applyFont="1" applyFill="1" applyBorder="1" applyAlignment="1">
      <alignment horizontal="center" vertical="center" wrapText="1"/>
    </xf>
    <xf numFmtId="166" fontId="22" fillId="15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166" fontId="22" fillId="0" borderId="4" xfId="0" applyNumberFormat="1" applyFont="1" applyBorder="1" applyAlignment="1">
      <alignment horizontal="center" vertical="center" wrapText="1"/>
    </xf>
    <xf numFmtId="166" fontId="21" fillId="0" borderId="3" xfId="0" applyNumberFormat="1" applyFont="1" applyBorder="1" applyAlignment="1">
      <alignment horizontal="center" vertical="center" wrapText="1"/>
    </xf>
    <xf numFmtId="166" fontId="22" fillId="26" borderId="3" xfId="0" applyNumberFormat="1" applyFont="1" applyFill="1" applyBorder="1" applyAlignment="1">
      <alignment horizontal="center" vertical="center" wrapText="1"/>
    </xf>
    <xf numFmtId="166" fontId="22" fillId="0" borderId="3" xfId="0" applyNumberFormat="1" applyFont="1" applyBorder="1" applyAlignment="1">
      <alignment horizontal="center" vertical="center" wrapText="1"/>
    </xf>
    <xf numFmtId="166" fontId="22" fillId="2" borderId="3" xfId="0" applyNumberFormat="1" applyFont="1" applyFill="1" applyBorder="1" applyAlignment="1">
      <alignment horizontal="center" vertical="center" wrapText="1"/>
    </xf>
    <xf numFmtId="166" fontId="21" fillId="2" borderId="3" xfId="0" applyNumberFormat="1" applyFont="1" applyFill="1" applyBorder="1" applyAlignment="1">
      <alignment horizontal="center" vertical="center" wrapText="1"/>
    </xf>
    <xf numFmtId="166" fontId="22" fillId="27" borderId="3" xfId="0" applyNumberFormat="1" applyFont="1" applyFill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34" fillId="0" borderId="3" xfId="0" applyNumberFormat="1" applyFont="1" applyBorder="1" applyAlignment="1">
      <alignment horizontal="center" vertical="center" wrapText="1"/>
    </xf>
    <xf numFmtId="166" fontId="22" fillId="28" borderId="3" xfId="0" applyNumberFormat="1" applyFont="1" applyFill="1" applyBorder="1" applyAlignment="1">
      <alignment horizontal="center" vertical="center" wrapText="1"/>
    </xf>
    <xf numFmtId="166" fontId="34" fillId="2" borderId="3" xfId="0" applyNumberFormat="1" applyFont="1" applyFill="1" applyBorder="1" applyAlignment="1">
      <alignment horizontal="center" vertical="center" wrapText="1"/>
    </xf>
    <xf numFmtId="166" fontId="21" fillId="29" borderId="3" xfId="0" applyNumberFormat="1" applyFont="1" applyFill="1" applyBorder="1" applyAlignment="1">
      <alignment horizontal="center" vertical="center" wrapText="1"/>
    </xf>
    <xf numFmtId="166" fontId="22" fillId="30" borderId="3" xfId="0" applyNumberFormat="1" applyFont="1" applyFill="1" applyBorder="1" applyAlignment="1">
      <alignment horizontal="center" vertical="center" wrapText="1"/>
    </xf>
    <xf numFmtId="166" fontId="22" fillId="31" borderId="3" xfId="0" applyNumberFormat="1" applyFont="1" applyFill="1" applyBorder="1" applyAlignment="1">
      <alignment horizontal="center" vertical="center" wrapText="1"/>
    </xf>
    <xf numFmtId="166" fontId="34" fillId="19" borderId="3" xfId="0" applyNumberFormat="1" applyFont="1" applyFill="1" applyBorder="1" applyAlignment="1">
      <alignment horizontal="center" vertical="center" wrapText="1"/>
    </xf>
    <xf numFmtId="166" fontId="22" fillId="6" borderId="3" xfId="0" applyNumberFormat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 wrapText="1"/>
    </xf>
    <xf numFmtId="49" fontId="35" fillId="0" borderId="3" xfId="0" applyNumberFormat="1" applyFont="1" applyBorder="1" applyAlignment="1">
      <alignment horizontal="center" vertical="center" wrapText="1"/>
    </xf>
    <xf numFmtId="166" fontId="35" fillId="0" borderId="3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justify" vertical="top" wrapText="1"/>
    </xf>
    <xf numFmtId="0" fontId="36" fillId="0" borderId="0" xfId="0" applyFont="1"/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1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4" fillId="2" borderId="3" xfId="0" applyNumberFormat="1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left" vertical="center"/>
    </xf>
    <xf numFmtId="3" fontId="4" fillId="0" borderId="3" xfId="0" applyNumberFormat="1" applyFont="1" applyBorder="1" applyAlignment="1">
      <alignment horizontal="left" vertical="center"/>
    </xf>
    <xf numFmtId="0" fontId="4" fillId="15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1" borderId="3" xfId="0" applyFont="1" applyFill="1" applyBorder="1" applyAlignment="1">
      <alignment vertical="center" wrapText="1"/>
    </xf>
    <xf numFmtId="0" fontId="31" fillId="2" borderId="3" xfId="0" applyFont="1" applyFill="1" applyBorder="1" applyAlignment="1">
      <alignment vertical="center" wrapText="1"/>
    </xf>
    <xf numFmtId="0" fontId="31" fillId="19" borderId="3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top"/>
    </xf>
    <xf numFmtId="167" fontId="3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vertical="top" wrapText="1"/>
    </xf>
    <xf numFmtId="0" fontId="37" fillId="2" borderId="1" xfId="0" applyFont="1" applyFill="1" applyBorder="1" applyAlignment="1">
      <alignment horizontal="justify" vertical="top" wrapText="1"/>
    </xf>
    <xf numFmtId="166" fontId="37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justify" vertical="top" wrapText="1"/>
    </xf>
    <xf numFmtId="166" fontId="9" fillId="2" borderId="1" xfId="0" applyNumberFormat="1" applyFont="1" applyFill="1" applyBorder="1" applyAlignment="1">
      <alignment horizontal="center" vertical="top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top" wrapText="1"/>
    </xf>
    <xf numFmtId="166" fontId="4" fillId="9" borderId="1" xfId="0" applyNumberFormat="1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vertical="center" wrapText="1"/>
    </xf>
    <xf numFmtId="0" fontId="6" fillId="15" borderId="1" xfId="0" applyFont="1" applyFill="1" applyBorder="1" applyAlignment="1">
      <alignment vertical="top" wrapText="1"/>
    </xf>
    <xf numFmtId="166" fontId="4" fillId="15" borderId="1" xfId="0" applyNumberFormat="1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justify" vertical="top"/>
    </xf>
    <xf numFmtId="166" fontId="4" fillId="0" borderId="4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justify" vertical="top"/>
    </xf>
    <xf numFmtId="166" fontId="4" fillId="26" borderId="3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0" fontId="6" fillId="15" borderId="3" xfId="0" applyFont="1" applyFill="1" applyBorder="1" applyAlignment="1">
      <alignment vertical="top" wrapText="1"/>
    </xf>
    <xf numFmtId="166" fontId="4" fillId="2" borderId="3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0" fontId="4" fillId="27" borderId="3" xfId="0" applyFont="1" applyFill="1" applyBorder="1" applyAlignment="1">
      <alignment vertical="center" wrapText="1"/>
    </xf>
    <xf numFmtId="0" fontId="6" fillId="27" borderId="3" xfId="0" applyFont="1" applyFill="1" applyBorder="1" applyAlignment="1">
      <alignment vertical="top" wrapText="1"/>
    </xf>
    <xf numFmtId="166" fontId="4" fillId="27" borderId="3" xfId="0" applyNumberFormat="1" applyFont="1" applyFill="1" applyBorder="1" applyAlignment="1">
      <alignment horizontal="center" vertical="center" wrapText="1"/>
    </xf>
    <xf numFmtId="166" fontId="31" fillId="0" borderId="3" xfId="0" applyNumberFormat="1" applyFont="1" applyBorder="1" applyAlignment="1">
      <alignment horizontal="center" vertical="center" wrapText="1"/>
    </xf>
    <xf numFmtId="166" fontId="32" fillId="0" borderId="3" xfId="0" applyNumberFormat="1" applyFont="1" applyBorder="1" applyAlignment="1">
      <alignment horizontal="center" vertical="center" wrapText="1"/>
    </xf>
    <xf numFmtId="166" fontId="4" fillId="28" borderId="3" xfId="0" applyNumberFormat="1" applyFont="1" applyFill="1" applyBorder="1" applyAlignment="1">
      <alignment horizontal="center" vertical="center" wrapText="1"/>
    </xf>
    <xf numFmtId="166" fontId="31" fillId="2" borderId="3" xfId="0" applyNumberFormat="1" applyFont="1" applyFill="1" applyBorder="1" applyAlignment="1">
      <alignment horizontal="center" vertical="center" wrapText="1"/>
    </xf>
    <xf numFmtId="166" fontId="5" fillId="29" borderId="3" xfId="0" applyNumberFormat="1" applyFont="1" applyFill="1" applyBorder="1" applyAlignment="1">
      <alignment horizontal="center" vertical="center" wrapText="1"/>
    </xf>
    <xf numFmtId="166" fontId="4" fillId="3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justify" vertical="top" wrapText="1"/>
    </xf>
    <xf numFmtId="49" fontId="5" fillId="20" borderId="3" xfId="0" applyNumberFormat="1" applyFont="1" applyFill="1" applyBorder="1" applyAlignment="1">
      <alignment horizontal="justify" vertical="top" wrapText="1"/>
    </xf>
    <xf numFmtId="166" fontId="4" fillId="31" borderId="3" xfId="0" applyNumberFormat="1" applyFont="1" applyFill="1" applyBorder="1" applyAlignment="1">
      <alignment horizontal="center" vertical="center" wrapText="1"/>
    </xf>
    <xf numFmtId="166" fontId="31" fillId="19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justify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justify" vertical="top" wrapText="1"/>
    </xf>
    <xf numFmtId="49" fontId="29" fillId="0" borderId="1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horizontal="left" vertical="top"/>
    </xf>
    <xf numFmtId="0" fontId="29" fillId="0" borderId="1" xfId="0" applyFont="1" applyBorder="1" applyAlignment="1">
      <alignment horizontal="center" vertical="top" wrapText="1"/>
    </xf>
    <xf numFmtId="49" fontId="30" fillId="0" borderId="1" xfId="0" applyNumberFormat="1" applyFont="1" applyBorder="1" applyAlignment="1">
      <alignment horizontal="center" vertical="top" wrapText="1"/>
    </xf>
    <xf numFmtId="166" fontId="29" fillId="0" borderId="1" xfId="0" applyNumberFormat="1" applyFont="1" applyBorder="1" applyAlignment="1">
      <alignment horizontal="center" vertical="top" wrapText="1"/>
    </xf>
    <xf numFmtId="167" fontId="9" fillId="0" borderId="0" xfId="0" applyNumberFormat="1" applyFont="1" applyAlignment="1">
      <alignment horizontal="right"/>
    </xf>
    <xf numFmtId="0" fontId="10" fillId="32" borderId="3" xfId="0" applyFont="1" applyFill="1" applyBorder="1" applyAlignment="1">
      <alignment horizontal="left" vertical="center" wrapText="1"/>
    </xf>
    <xf numFmtId="0" fontId="10" fillId="32" borderId="3" xfId="0" applyFont="1" applyFill="1" applyBorder="1" applyAlignment="1">
      <alignment horizontal="center" vertical="center" textRotation="90" wrapText="1"/>
    </xf>
    <xf numFmtId="166" fontId="10" fillId="32" borderId="3" xfId="0" applyNumberFormat="1" applyFont="1" applyFill="1" applyBorder="1" applyAlignment="1">
      <alignment horizontal="center" vertical="center" wrapText="1"/>
    </xf>
    <xf numFmtId="0" fontId="10" fillId="33" borderId="3" xfId="0" applyFont="1" applyFill="1" applyBorder="1" applyAlignment="1">
      <alignment horizontal="left" vertical="center" wrapText="1"/>
    </xf>
    <xf numFmtId="49" fontId="10" fillId="33" borderId="3" xfId="0" applyNumberFormat="1" applyFont="1" applyFill="1" applyBorder="1" applyAlignment="1">
      <alignment horizontal="center" vertical="center" wrapText="1"/>
    </xf>
    <xf numFmtId="166" fontId="10" fillId="33" borderId="3" xfId="0" applyNumberFormat="1" applyFont="1" applyFill="1" applyBorder="1" applyAlignment="1">
      <alignment horizontal="center" vertical="center" wrapText="1"/>
    </xf>
    <xf numFmtId="0" fontId="10" fillId="34" borderId="3" xfId="0" applyFont="1" applyFill="1" applyBorder="1" applyAlignment="1">
      <alignment horizontal="left" vertical="center" wrapText="1"/>
    </xf>
    <xf numFmtId="49" fontId="10" fillId="34" borderId="3" xfId="0" applyNumberFormat="1" applyFont="1" applyFill="1" applyBorder="1" applyAlignment="1">
      <alignment horizontal="center" vertical="center" wrapText="1"/>
    </xf>
    <xf numFmtId="166" fontId="10" fillId="34" borderId="3" xfId="0" applyNumberFormat="1" applyFont="1" applyFill="1" applyBorder="1" applyAlignment="1">
      <alignment horizontal="center" vertical="center" wrapText="1"/>
    </xf>
    <xf numFmtId="0" fontId="9" fillId="35" borderId="3" xfId="0" applyFont="1" applyFill="1" applyBorder="1" applyAlignment="1">
      <alignment horizontal="left" vertical="center" wrapText="1"/>
    </xf>
    <xf numFmtId="49" fontId="9" fillId="35" borderId="3" xfId="0" applyNumberFormat="1" applyFont="1" applyFill="1" applyBorder="1" applyAlignment="1">
      <alignment horizontal="center" vertical="center" wrapText="1"/>
    </xf>
    <xf numFmtId="166" fontId="9" fillId="35" borderId="3" xfId="0" applyNumberFormat="1" applyFont="1" applyFill="1" applyBorder="1" applyAlignment="1">
      <alignment horizontal="center" vertical="center" wrapText="1"/>
    </xf>
    <xf numFmtId="0" fontId="10" fillId="36" borderId="3" xfId="0" applyFont="1" applyFill="1" applyBorder="1" applyAlignment="1">
      <alignment horizontal="left" vertical="center" wrapText="1"/>
    </xf>
    <xf numFmtId="49" fontId="10" fillId="36" borderId="3" xfId="0" applyNumberFormat="1" applyFont="1" applyFill="1" applyBorder="1" applyAlignment="1">
      <alignment horizontal="center" vertical="center" wrapText="1"/>
    </xf>
    <xf numFmtId="166" fontId="10" fillId="36" borderId="3" xfId="0" applyNumberFormat="1" applyFont="1" applyFill="1" applyBorder="1" applyAlignment="1">
      <alignment horizontal="center" vertical="center" wrapText="1"/>
    </xf>
    <xf numFmtId="0" fontId="10" fillId="37" borderId="3" xfId="0" applyFont="1" applyFill="1" applyBorder="1" applyAlignment="1">
      <alignment horizontal="left" vertical="center" wrapText="1"/>
    </xf>
    <xf numFmtId="49" fontId="10" fillId="37" borderId="3" xfId="0" applyNumberFormat="1" applyFont="1" applyFill="1" applyBorder="1" applyAlignment="1">
      <alignment horizontal="center" vertical="center" wrapText="1"/>
    </xf>
    <xf numFmtId="166" fontId="10" fillId="37" borderId="3" xfId="0" applyNumberFormat="1" applyFont="1" applyFill="1" applyBorder="1" applyAlignment="1">
      <alignment horizontal="center" vertical="center" wrapText="1"/>
    </xf>
    <xf numFmtId="0" fontId="10" fillId="38" borderId="3" xfId="0" applyFont="1" applyFill="1" applyBorder="1" applyAlignment="1">
      <alignment horizontal="left" vertical="center" wrapText="1"/>
    </xf>
    <xf numFmtId="49" fontId="10" fillId="38" borderId="3" xfId="0" applyNumberFormat="1" applyFont="1" applyFill="1" applyBorder="1" applyAlignment="1">
      <alignment horizontal="center" vertical="center" wrapText="1"/>
    </xf>
    <xf numFmtId="166" fontId="10" fillId="38" borderId="3" xfId="0" applyNumberFormat="1" applyFont="1" applyFill="1" applyBorder="1" applyAlignment="1">
      <alignment horizontal="center" vertical="center" wrapText="1"/>
    </xf>
    <xf numFmtId="0" fontId="9" fillId="29" borderId="3" xfId="0" applyFont="1" applyFill="1" applyBorder="1" applyAlignment="1">
      <alignment horizontal="left" vertical="center" wrapText="1"/>
    </xf>
    <xf numFmtId="49" fontId="9" fillId="29" borderId="3" xfId="0" applyNumberFormat="1" applyFont="1" applyFill="1" applyBorder="1" applyAlignment="1">
      <alignment horizontal="center" vertical="center" wrapText="1"/>
    </xf>
    <xf numFmtId="166" fontId="9" fillId="29" borderId="3" xfId="0" applyNumberFormat="1" applyFont="1" applyFill="1" applyBorder="1" applyAlignment="1">
      <alignment horizontal="center" vertical="center" wrapText="1"/>
    </xf>
    <xf numFmtId="49" fontId="9" fillId="20" borderId="3" xfId="0" applyNumberFormat="1" applyFont="1" applyFill="1" applyBorder="1" applyAlignment="1">
      <alignment horizontal="center" vertical="center" wrapText="1"/>
    </xf>
    <xf numFmtId="166" fontId="9" fillId="20" borderId="3" xfId="0" applyNumberFormat="1" applyFont="1" applyFill="1" applyBorder="1" applyAlignment="1">
      <alignment horizontal="center" vertical="center" wrapText="1"/>
    </xf>
    <xf numFmtId="0" fontId="9" fillId="39" borderId="3" xfId="0" applyFont="1" applyFill="1" applyBorder="1" applyAlignment="1">
      <alignment horizontal="left" vertical="center" wrapText="1"/>
    </xf>
    <xf numFmtId="49" fontId="9" fillId="39" borderId="3" xfId="0" applyNumberFormat="1" applyFont="1" applyFill="1" applyBorder="1" applyAlignment="1">
      <alignment horizontal="center" vertical="center" wrapText="1"/>
    </xf>
    <xf numFmtId="166" fontId="9" fillId="39" borderId="3" xfId="0" applyNumberFormat="1" applyFont="1" applyFill="1" applyBorder="1" applyAlignment="1">
      <alignment horizontal="center" vertical="center" wrapText="1"/>
    </xf>
    <xf numFmtId="0" fontId="10" fillId="20" borderId="3" xfId="0" applyFont="1" applyFill="1" applyBorder="1" applyAlignment="1">
      <alignment horizontal="left" vertical="center" wrapText="1"/>
    </xf>
    <xf numFmtId="49" fontId="10" fillId="20" borderId="3" xfId="0" applyNumberFormat="1" applyFont="1" applyFill="1" applyBorder="1" applyAlignment="1">
      <alignment horizontal="center" vertical="center" wrapText="1"/>
    </xf>
    <xf numFmtId="166" fontId="10" fillId="20" borderId="3" xfId="0" applyNumberFormat="1" applyFont="1" applyFill="1" applyBorder="1" applyAlignment="1">
      <alignment horizontal="center" vertical="center" wrapText="1"/>
    </xf>
    <xf numFmtId="0" fontId="10" fillId="40" borderId="3" xfId="0" applyFont="1" applyFill="1" applyBorder="1" applyAlignment="1">
      <alignment horizontal="left" vertical="center" wrapText="1"/>
    </xf>
    <xf numFmtId="49" fontId="10" fillId="40" borderId="3" xfId="0" applyNumberFormat="1" applyFont="1" applyFill="1" applyBorder="1" applyAlignment="1">
      <alignment horizontal="center" vertical="center" wrapText="1"/>
    </xf>
    <xf numFmtId="166" fontId="10" fillId="40" borderId="3" xfId="0" applyNumberFormat="1" applyFont="1" applyFill="1" applyBorder="1" applyAlignment="1">
      <alignment horizontal="center" vertical="center" wrapText="1"/>
    </xf>
    <xf numFmtId="0" fontId="10" fillId="29" borderId="3" xfId="0" applyFont="1" applyFill="1" applyBorder="1" applyAlignment="1">
      <alignment horizontal="left" vertical="center" wrapText="1"/>
    </xf>
    <xf numFmtId="49" fontId="10" fillId="29" borderId="3" xfId="0" applyNumberFormat="1" applyFont="1" applyFill="1" applyBorder="1" applyAlignment="1">
      <alignment horizontal="center" vertical="center" wrapText="1"/>
    </xf>
    <xf numFmtId="166" fontId="10" fillId="29" borderId="3" xfId="0" applyNumberFormat="1" applyFont="1" applyFill="1" applyBorder="1" applyAlignment="1">
      <alignment horizontal="center" vertical="center" wrapText="1"/>
    </xf>
    <xf numFmtId="0" fontId="9" fillId="20" borderId="3" xfId="0" applyFont="1" applyFill="1" applyBorder="1" applyAlignment="1">
      <alignment horizontal="left" vertical="center" wrapText="1"/>
    </xf>
    <xf numFmtId="0" fontId="10" fillId="35" borderId="3" xfId="0" applyFont="1" applyFill="1" applyBorder="1" applyAlignment="1">
      <alignment horizontal="left" vertical="center" wrapText="1"/>
    </xf>
    <xf numFmtId="49" fontId="10" fillId="35" borderId="3" xfId="0" applyNumberFormat="1" applyFont="1" applyFill="1" applyBorder="1" applyAlignment="1">
      <alignment horizontal="center" vertical="center" wrapText="1"/>
    </xf>
    <xf numFmtId="166" fontId="10" fillId="35" borderId="3" xfId="0" applyNumberFormat="1" applyFont="1" applyFill="1" applyBorder="1" applyAlignment="1">
      <alignment horizontal="center" vertical="center" wrapText="1"/>
    </xf>
    <xf numFmtId="0" fontId="10" fillId="39" borderId="3" xfId="0" applyFont="1" applyFill="1" applyBorder="1" applyAlignment="1">
      <alignment horizontal="left" vertical="center" wrapText="1"/>
    </xf>
    <xf numFmtId="49" fontId="10" fillId="39" borderId="3" xfId="0" applyNumberFormat="1" applyFont="1" applyFill="1" applyBorder="1" applyAlignment="1">
      <alignment horizontal="center" vertical="center" wrapText="1"/>
    </xf>
    <xf numFmtId="166" fontId="10" fillId="39" borderId="3" xfId="0" applyNumberFormat="1" applyFont="1" applyFill="1" applyBorder="1" applyAlignment="1">
      <alignment horizontal="center" vertical="center" wrapText="1"/>
    </xf>
    <xf numFmtId="0" fontId="10" fillId="41" borderId="3" xfId="0" applyFont="1" applyFill="1" applyBorder="1" applyAlignment="1">
      <alignment horizontal="left" vertical="center" wrapText="1"/>
    </xf>
    <xf numFmtId="49" fontId="10" fillId="41" borderId="3" xfId="0" applyNumberFormat="1" applyFont="1" applyFill="1" applyBorder="1" applyAlignment="1">
      <alignment horizontal="center" vertical="center" wrapText="1"/>
    </xf>
    <xf numFmtId="166" fontId="10" fillId="41" borderId="3" xfId="0" applyNumberFormat="1" applyFont="1" applyFill="1" applyBorder="1" applyAlignment="1">
      <alignment horizontal="center" vertical="center" wrapText="1"/>
    </xf>
    <xf numFmtId="49" fontId="10" fillId="32" borderId="3" xfId="0" applyNumberFormat="1" applyFont="1" applyFill="1" applyBorder="1" applyAlignment="1">
      <alignment horizontal="center" vertical="center" wrapText="1"/>
    </xf>
    <xf numFmtId="0" fontId="10" fillId="42" borderId="3" xfId="0" applyFont="1" applyFill="1" applyBorder="1" applyAlignment="1">
      <alignment horizontal="left" vertical="center" wrapText="1"/>
    </xf>
    <xf numFmtId="49" fontId="10" fillId="42" borderId="3" xfId="0" applyNumberFormat="1" applyFont="1" applyFill="1" applyBorder="1" applyAlignment="1">
      <alignment horizontal="center" vertical="center" wrapText="1"/>
    </xf>
    <xf numFmtId="166" fontId="10" fillId="4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4" fillId="6" borderId="3" xfId="0" applyFont="1" applyFill="1" applyBorder="1" applyAlignment="1">
      <alignment horizontal="left"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66"/>
      <rgbColor rgb="00800000"/>
      <rgbColor rgb="00008000"/>
      <rgbColor rgb="0000000A"/>
      <rgbColor rgb="00808000"/>
      <rgbColor rgb="00800080"/>
      <rgbColor rgb="00008080"/>
      <rgbColor rgb="00CCFF99"/>
      <rgbColor rgb="00808080"/>
      <rgbColor rgb="009999FF"/>
      <rgbColor rgb="00993366"/>
      <rgbColor rgb="00FFFFCC"/>
      <rgbColor rgb="00CCFFFF"/>
      <rgbColor rgb="00660066"/>
      <rgbColor rgb="00FF66CC"/>
      <rgbColor rgb="000066CC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D320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4"/>
  <sheetViews>
    <sheetView view="pageBreakPreview" topLeftCell="A16" zoomScale="80" zoomScaleNormal="80" zoomScaleSheetLayoutView="80" workbookViewId="0">
      <selection activeCell="B27" sqref="B27"/>
    </sheetView>
  </sheetViews>
  <sheetFormatPr defaultRowHeight="17.399999999999999" x14ac:dyDescent="0.25"/>
  <cols>
    <col min="1" max="1" width="30.6640625" style="32" customWidth="1"/>
    <col min="2" max="2" width="84.88671875" style="1" customWidth="1"/>
    <col min="3" max="3" width="23.6640625" style="54" customWidth="1"/>
    <col min="4" max="4" width="21.6640625" style="167" hidden="1" customWidth="1"/>
    <col min="5" max="5" width="22.6640625" style="167" hidden="1" customWidth="1"/>
    <col min="6" max="6" width="17.44140625" customWidth="1"/>
    <col min="8" max="8" width="15.109375" customWidth="1"/>
  </cols>
  <sheetData>
    <row r="1" spans="1:8" ht="13.2" x14ac:dyDescent="0.25">
      <c r="B1" s="266"/>
      <c r="C1" s="267" t="s">
        <v>0</v>
      </c>
    </row>
    <row r="2" spans="1:8" ht="13.2" x14ac:dyDescent="0.25">
      <c r="B2" s="266"/>
      <c r="C2" s="267" t="s">
        <v>1</v>
      </c>
    </row>
    <row r="3" spans="1:8" ht="13.2" x14ac:dyDescent="0.25">
      <c r="B3" s="266"/>
      <c r="C3" s="267" t="s">
        <v>389</v>
      </c>
    </row>
    <row r="4" spans="1:8" ht="13.2" x14ac:dyDescent="0.25">
      <c r="B4" s="266"/>
      <c r="C4" s="267" t="s">
        <v>416</v>
      </c>
    </row>
    <row r="6" spans="1:8" ht="13.2" x14ac:dyDescent="0.25">
      <c r="B6" s="266"/>
      <c r="C6" s="267" t="s">
        <v>0</v>
      </c>
    </row>
    <row r="7" spans="1:8" ht="13.2" x14ac:dyDescent="0.25">
      <c r="B7" s="266"/>
      <c r="C7" s="267" t="s">
        <v>1</v>
      </c>
    </row>
    <row r="8" spans="1:8" ht="13.2" x14ac:dyDescent="0.25">
      <c r="B8" s="266"/>
      <c r="C8" s="267" t="s">
        <v>389</v>
      </c>
    </row>
    <row r="9" spans="1:8" ht="13.8" x14ac:dyDescent="0.25">
      <c r="B9" s="266"/>
      <c r="C9" s="314" t="s">
        <v>398</v>
      </c>
    </row>
    <row r="10" spans="1:8" ht="13.8" x14ac:dyDescent="0.25">
      <c r="B10" s="266"/>
      <c r="C10" s="314" t="s">
        <v>397</v>
      </c>
    </row>
    <row r="11" spans="1:8" s="2" customFormat="1" ht="13.2" customHeight="1" x14ac:dyDescent="0.25">
      <c r="A11" s="368"/>
      <c r="B11" s="368"/>
      <c r="C11" s="368"/>
      <c r="D11" s="368"/>
      <c r="E11" s="368"/>
      <c r="G11" s="3"/>
      <c r="H11" s="3"/>
    </row>
    <row r="12" spans="1:8" ht="22.8" x14ac:dyDescent="0.4">
      <c r="A12" s="370" t="s">
        <v>2</v>
      </c>
      <c r="B12" s="370"/>
      <c r="C12" s="370"/>
      <c r="D12" s="370"/>
      <c r="E12" s="370"/>
      <c r="G12" s="3"/>
      <c r="H12" s="3"/>
    </row>
    <row r="13" spans="1:8" ht="70.2" customHeight="1" x14ac:dyDescent="0.25">
      <c r="A13" s="371" t="s">
        <v>361</v>
      </c>
      <c r="B13" s="371"/>
      <c r="C13" s="371"/>
      <c r="D13" s="371"/>
      <c r="E13" s="371"/>
      <c r="G13" s="3"/>
      <c r="H13" s="3"/>
    </row>
    <row r="14" spans="1:8" x14ac:dyDescent="0.25">
      <c r="A14" s="246"/>
      <c r="B14" s="4"/>
      <c r="C14" s="52"/>
    </row>
    <row r="15" spans="1:8" ht="18" x14ac:dyDescent="0.25">
      <c r="A15" s="247"/>
      <c r="C15" s="53" t="s">
        <v>3</v>
      </c>
      <c r="D15" s="168" t="s">
        <v>3</v>
      </c>
      <c r="E15" s="168" t="s">
        <v>3</v>
      </c>
    </row>
    <row r="16" spans="1:8" s="32" customFormat="1" ht="49.2" customHeight="1" x14ac:dyDescent="0.25">
      <c r="A16" s="274" t="s">
        <v>4</v>
      </c>
      <c r="B16" s="275" t="s">
        <v>5</v>
      </c>
      <c r="C16" s="276" t="s">
        <v>348</v>
      </c>
      <c r="D16" s="169" t="s">
        <v>354</v>
      </c>
      <c r="E16" s="169" t="s">
        <v>355</v>
      </c>
    </row>
    <row r="17" spans="1:6" x14ac:dyDescent="0.25">
      <c r="A17" s="277" t="s">
        <v>6</v>
      </c>
      <c r="B17" s="278" t="s">
        <v>7</v>
      </c>
      <c r="C17" s="279">
        <f>C18+C24+C34+C40+C48+C52</f>
        <v>3310.29</v>
      </c>
      <c r="D17" s="205" t="e">
        <f>D18+D24+D34+D40+D48+D52</f>
        <v>#REF!</v>
      </c>
      <c r="E17" s="205" t="e">
        <f>E18+E24+E34+E40+E48+E52</f>
        <v>#REF!</v>
      </c>
    </row>
    <row r="18" spans="1:6" x14ac:dyDescent="0.25">
      <c r="A18" s="280" t="s">
        <v>8</v>
      </c>
      <c r="B18" s="281" t="s">
        <v>9</v>
      </c>
      <c r="C18" s="282">
        <f>C19</f>
        <v>1545.4</v>
      </c>
      <c r="D18" s="206" t="e">
        <f>D19</f>
        <v>#REF!</v>
      </c>
      <c r="E18" s="206" t="e">
        <f>E19</f>
        <v>#REF!</v>
      </c>
    </row>
    <row r="19" spans="1:6" x14ac:dyDescent="0.25">
      <c r="A19" s="248" t="s">
        <v>10</v>
      </c>
      <c r="B19" s="7" t="s">
        <v>11</v>
      </c>
      <c r="C19" s="217">
        <v>1545.4</v>
      </c>
      <c r="D19" s="207" t="e">
        <f>#REF!</f>
        <v>#REF!</v>
      </c>
      <c r="E19" s="207" t="e">
        <f>#REF!</f>
        <v>#REF!</v>
      </c>
    </row>
    <row r="20" spans="1:6" ht="62.4" hidden="1" x14ac:dyDescent="0.25">
      <c r="A20" s="249" t="s">
        <v>12</v>
      </c>
      <c r="B20" s="8" t="s">
        <v>13</v>
      </c>
      <c r="C20" s="218">
        <v>0</v>
      </c>
      <c r="D20" s="208">
        <v>0</v>
      </c>
      <c r="E20" s="208">
        <v>0</v>
      </c>
    </row>
    <row r="21" spans="1:6" ht="62.4" hidden="1" x14ac:dyDescent="0.25">
      <c r="A21" s="249" t="s">
        <v>14</v>
      </c>
      <c r="B21" s="8" t="s">
        <v>15</v>
      </c>
      <c r="C21" s="218">
        <v>0</v>
      </c>
      <c r="D21" s="208">
        <v>0</v>
      </c>
      <c r="E21" s="208">
        <v>0</v>
      </c>
    </row>
    <row r="22" spans="1:6" ht="109.2" hidden="1" x14ac:dyDescent="0.25">
      <c r="A22" s="249" t="s">
        <v>16</v>
      </c>
      <c r="B22" s="8" t="s">
        <v>17</v>
      </c>
      <c r="C22" s="218">
        <v>0</v>
      </c>
      <c r="D22" s="208">
        <v>0</v>
      </c>
      <c r="E22" s="208">
        <v>0</v>
      </c>
    </row>
    <row r="23" spans="1:6" ht="78.599999999999994" customHeight="1" x14ac:dyDescent="0.25">
      <c r="A23" s="248" t="s">
        <v>396</v>
      </c>
      <c r="B23" s="367" t="s">
        <v>418</v>
      </c>
      <c r="C23" s="218">
        <v>1545.4</v>
      </c>
      <c r="D23" s="207" t="e">
        <f>#REF!</f>
        <v>#REF!</v>
      </c>
      <c r="E23" s="207" t="e">
        <f>#REF!</f>
        <v>#REF!</v>
      </c>
    </row>
    <row r="24" spans="1:6" ht="32.4" x14ac:dyDescent="0.25">
      <c r="A24" s="280" t="s">
        <v>18</v>
      </c>
      <c r="B24" s="283" t="s">
        <v>19</v>
      </c>
      <c r="C24" s="282">
        <f>C25</f>
        <v>874.88999999999987</v>
      </c>
      <c r="D24" s="206">
        <v>916.3</v>
      </c>
      <c r="E24" s="206">
        <v>952.95</v>
      </c>
      <c r="F24" s="170"/>
    </row>
    <row r="25" spans="1:6" ht="31.2" x14ac:dyDescent="0.25">
      <c r="A25" s="250" t="s">
        <v>20</v>
      </c>
      <c r="B25" s="9" t="s">
        <v>21</v>
      </c>
      <c r="C25" s="284">
        <f>C26+C28+C30+C32</f>
        <v>874.88999999999987</v>
      </c>
      <c r="D25" s="209">
        <f>D26+D28+D30+D32</f>
        <v>916.3</v>
      </c>
      <c r="E25" s="209">
        <f>E26+E28+E30+E32</f>
        <v>953</v>
      </c>
      <c r="F25" s="13"/>
    </row>
    <row r="26" spans="1:6" ht="62.4" x14ac:dyDescent="0.25">
      <c r="A26" s="244" t="s">
        <v>408</v>
      </c>
      <c r="B26" s="21" t="s">
        <v>22</v>
      </c>
      <c r="C26" s="285">
        <v>391.4</v>
      </c>
      <c r="D26" s="210">
        <f>D27</f>
        <v>480.55</v>
      </c>
      <c r="E26" s="210">
        <f>E27</f>
        <v>509.5</v>
      </c>
    </row>
    <row r="27" spans="1:6" ht="87" customHeight="1" x14ac:dyDescent="0.25">
      <c r="A27" s="244" t="s">
        <v>409</v>
      </c>
      <c r="B27" s="21" t="s">
        <v>23</v>
      </c>
      <c r="C27" s="285">
        <v>391.4</v>
      </c>
      <c r="D27" s="210">
        <f>459.5+21.05</f>
        <v>480.55</v>
      </c>
      <c r="E27" s="210">
        <v>509.5</v>
      </c>
    </row>
    <row r="28" spans="1:6" ht="76.2" customHeight="1" x14ac:dyDescent="0.25">
      <c r="A28" s="244" t="s">
        <v>410</v>
      </c>
      <c r="B28" s="21" t="s">
        <v>24</v>
      </c>
      <c r="C28" s="285">
        <f>C29</f>
        <v>2.19</v>
      </c>
      <c r="D28" s="210">
        <f>D29</f>
        <v>1.9</v>
      </c>
      <c r="E28" s="210">
        <f>E29</f>
        <v>1.9</v>
      </c>
    </row>
    <row r="29" spans="1:6" ht="99.6" customHeight="1" x14ac:dyDescent="0.25">
      <c r="A29" s="244" t="s">
        <v>411</v>
      </c>
      <c r="B29" s="21" t="s">
        <v>25</v>
      </c>
      <c r="C29" s="285">
        <v>2.19</v>
      </c>
      <c r="D29" s="210">
        <v>1.9</v>
      </c>
      <c r="E29" s="210">
        <v>1.9</v>
      </c>
    </row>
    <row r="30" spans="1:6" ht="54" customHeight="1" x14ac:dyDescent="0.25">
      <c r="A30" s="244" t="s">
        <v>412</v>
      </c>
      <c r="B30" s="21" t="s">
        <v>26</v>
      </c>
      <c r="C30" s="285">
        <f>C31</f>
        <v>529.80999999999995</v>
      </c>
      <c r="D30" s="210">
        <f>D31</f>
        <v>476.85</v>
      </c>
      <c r="E30" s="210">
        <f>E31</f>
        <v>484.6</v>
      </c>
    </row>
    <row r="31" spans="1:6" ht="85.2" customHeight="1" x14ac:dyDescent="0.25">
      <c r="A31" s="244" t="s">
        <v>413</v>
      </c>
      <c r="B31" s="21" t="s">
        <v>27</v>
      </c>
      <c r="C31" s="285">
        <v>529.80999999999995</v>
      </c>
      <c r="D31" s="210">
        <f>456.5+20.35</f>
        <v>476.85</v>
      </c>
      <c r="E31" s="210">
        <f>456.5+28.1</f>
        <v>484.6</v>
      </c>
    </row>
    <row r="32" spans="1:6" ht="57" customHeight="1" x14ac:dyDescent="0.25">
      <c r="A32" s="244" t="s">
        <v>414</v>
      </c>
      <c r="B32" s="21" t="s">
        <v>28</v>
      </c>
      <c r="C32" s="285">
        <f>C33</f>
        <v>-48.51</v>
      </c>
      <c r="D32" s="210">
        <f>D33</f>
        <v>-43</v>
      </c>
      <c r="E32" s="210">
        <f>E33</f>
        <v>-43</v>
      </c>
    </row>
    <row r="33" spans="1:5" ht="108" customHeight="1" x14ac:dyDescent="0.25">
      <c r="A33" s="244" t="s">
        <v>415</v>
      </c>
      <c r="B33" s="21" t="s">
        <v>29</v>
      </c>
      <c r="C33" s="285">
        <v>-48.51</v>
      </c>
      <c r="D33" s="210">
        <v>-43</v>
      </c>
      <c r="E33" s="210">
        <v>-43</v>
      </c>
    </row>
    <row r="34" spans="1:5" x14ac:dyDescent="0.25">
      <c r="A34" s="255" t="s">
        <v>30</v>
      </c>
      <c r="B34" s="286" t="s">
        <v>31</v>
      </c>
      <c r="C34" s="287">
        <f>C35</f>
        <v>399.8</v>
      </c>
      <c r="D34" s="211" t="e">
        <f>D35</f>
        <v>#REF!</v>
      </c>
      <c r="E34" s="211" t="e">
        <f>E35</f>
        <v>#REF!</v>
      </c>
    </row>
    <row r="35" spans="1:5" ht="31.2" x14ac:dyDescent="0.25">
      <c r="A35" s="251" t="s">
        <v>32</v>
      </c>
      <c r="B35" s="23" t="s">
        <v>33</v>
      </c>
      <c r="C35" s="288">
        <f>C36+C38</f>
        <v>399.8</v>
      </c>
      <c r="D35" s="212" t="e">
        <f>D36+D38</f>
        <v>#REF!</v>
      </c>
      <c r="E35" s="212" t="e">
        <f>E36+E38</f>
        <v>#REF!</v>
      </c>
    </row>
    <row r="36" spans="1:5" ht="31.2" x14ac:dyDescent="0.25">
      <c r="A36" s="251" t="s">
        <v>34</v>
      </c>
      <c r="B36" s="23" t="s">
        <v>35</v>
      </c>
      <c r="C36" s="288">
        <f>C37</f>
        <v>327.3</v>
      </c>
      <c r="D36" s="212" t="e">
        <f>D37</f>
        <v>#REF!</v>
      </c>
      <c r="E36" s="212" t="e">
        <f>E37</f>
        <v>#REF!</v>
      </c>
    </row>
    <row r="37" spans="1:5" ht="46.8" x14ac:dyDescent="0.25">
      <c r="A37" s="244" t="s">
        <v>36</v>
      </c>
      <c r="B37" s="19" t="s">
        <v>37</v>
      </c>
      <c r="C37" s="285">
        <v>327.3</v>
      </c>
      <c r="D37" s="210" t="e">
        <f>#REF!</f>
        <v>#REF!</v>
      </c>
      <c r="E37" s="210" t="e">
        <f>#REF!</f>
        <v>#REF!</v>
      </c>
    </row>
    <row r="38" spans="1:5" ht="37.200000000000003" customHeight="1" x14ac:dyDescent="0.25">
      <c r="A38" s="251" t="s">
        <v>38</v>
      </c>
      <c r="B38" s="23" t="s">
        <v>39</v>
      </c>
      <c r="C38" s="288">
        <f>C39</f>
        <v>72.5</v>
      </c>
      <c r="D38" s="212" t="e">
        <f>D39</f>
        <v>#REF!</v>
      </c>
      <c r="E38" s="212" t="e">
        <f>E39</f>
        <v>#REF!</v>
      </c>
    </row>
    <row r="39" spans="1:5" ht="62.4" x14ac:dyDescent="0.25">
      <c r="A39" s="244" t="s">
        <v>40</v>
      </c>
      <c r="B39" s="19" t="s">
        <v>394</v>
      </c>
      <c r="C39" s="285">
        <v>72.5</v>
      </c>
      <c r="D39" s="210" t="e">
        <f>#REF!</f>
        <v>#REF!</v>
      </c>
      <c r="E39" s="210" t="e">
        <f>#REF!</f>
        <v>#REF!</v>
      </c>
    </row>
    <row r="40" spans="1:5" x14ac:dyDescent="0.25">
      <c r="A40" s="255" t="s">
        <v>41</v>
      </c>
      <c r="B40" s="289" t="s">
        <v>42</v>
      </c>
      <c r="C40" s="287">
        <f>C41+C43</f>
        <v>79.599999999999994</v>
      </c>
      <c r="D40" s="211" t="e">
        <f>D41+D43</f>
        <v>#REF!</v>
      </c>
      <c r="E40" s="211" t="e">
        <f>E41+E43</f>
        <v>#REF!</v>
      </c>
    </row>
    <row r="41" spans="1:5" x14ac:dyDescent="0.25">
      <c r="A41" s="252" t="s">
        <v>43</v>
      </c>
      <c r="B41" s="24" t="s">
        <v>44</v>
      </c>
      <c r="C41" s="290">
        <f>C42</f>
        <v>8</v>
      </c>
      <c r="D41" s="213" t="e">
        <f>D42</f>
        <v>#REF!</v>
      </c>
      <c r="E41" s="213" t="e">
        <f>E42</f>
        <v>#REF!</v>
      </c>
    </row>
    <row r="42" spans="1:5" ht="34.950000000000003" customHeight="1" x14ac:dyDescent="0.25">
      <c r="A42" s="253" t="s">
        <v>45</v>
      </c>
      <c r="B42" s="25" t="s">
        <v>46</v>
      </c>
      <c r="C42" s="291">
        <v>8</v>
      </c>
      <c r="D42" s="214" t="e">
        <f>#REF!</f>
        <v>#REF!</v>
      </c>
      <c r="E42" s="214" t="e">
        <f>#REF!</f>
        <v>#REF!</v>
      </c>
    </row>
    <row r="43" spans="1:5" x14ac:dyDescent="0.25">
      <c r="A43" s="251" t="s">
        <v>47</v>
      </c>
      <c r="B43" s="22" t="s">
        <v>48</v>
      </c>
      <c r="C43" s="288">
        <f>C44+C46</f>
        <v>71.599999999999994</v>
      </c>
      <c r="D43" s="212" t="e">
        <f>D44+D46</f>
        <v>#REF!</v>
      </c>
      <c r="E43" s="212" t="e">
        <f>E44+E46</f>
        <v>#REF!</v>
      </c>
    </row>
    <row r="44" spans="1:5" x14ac:dyDescent="0.25">
      <c r="A44" s="251" t="s">
        <v>49</v>
      </c>
      <c r="B44" s="26" t="s">
        <v>50</v>
      </c>
      <c r="C44" s="288">
        <f>C45</f>
        <v>60.9</v>
      </c>
      <c r="D44" s="212" t="e">
        <f>D45</f>
        <v>#REF!</v>
      </c>
      <c r="E44" s="212" t="e">
        <f>E45</f>
        <v>#REF!</v>
      </c>
    </row>
    <row r="45" spans="1:5" ht="31.2" x14ac:dyDescent="0.25">
      <c r="A45" s="244" t="s">
        <v>51</v>
      </c>
      <c r="B45" s="19" t="s">
        <v>381</v>
      </c>
      <c r="C45" s="285">
        <v>60.9</v>
      </c>
      <c r="D45" s="210" t="e">
        <f>#REF!</f>
        <v>#REF!</v>
      </c>
      <c r="E45" s="210" t="e">
        <f>#REF!</f>
        <v>#REF!</v>
      </c>
    </row>
    <row r="46" spans="1:5" x14ac:dyDescent="0.25">
      <c r="A46" s="254" t="s">
        <v>52</v>
      </c>
      <c r="B46" s="20" t="s">
        <v>53</v>
      </c>
      <c r="C46" s="288">
        <f>C47</f>
        <v>10.7</v>
      </c>
      <c r="D46" s="212" t="e">
        <f>D47</f>
        <v>#REF!</v>
      </c>
      <c r="E46" s="212" t="e">
        <f>E47</f>
        <v>#REF!</v>
      </c>
    </row>
    <row r="47" spans="1:5" ht="48" customHeight="1" x14ac:dyDescent="0.25">
      <c r="A47" s="244" t="s">
        <v>54</v>
      </c>
      <c r="B47" s="19" t="s">
        <v>380</v>
      </c>
      <c r="C47" s="285">
        <v>10.7</v>
      </c>
      <c r="D47" s="210" t="e">
        <f>#REF!</f>
        <v>#REF!</v>
      </c>
      <c r="E47" s="210" t="e">
        <f>#REF!</f>
        <v>#REF!</v>
      </c>
    </row>
    <row r="48" spans="1:5" x14ac:dyDescent="0.25">
      <c r="A48" s="255" t="s">
        <v>55</v>
      </c>
      <c r="B48" s="289" t="s">
        <v>56</v>
      </c>
      <c r="C48" s="287">
        <f t="shared" ref="C48:E49" si="0">C49</f>
        <v>23</v>
      </c>
      <c r="D48" s="211">
        <f t="shared" si="0"/>
        <v>24.058</v>
      </c>
      <c r="E48" s="211">
        <f t="shared" si="0"/>
        <v>25.020320000000002</v>
      </c>
    </row>
    <row r="49" spans="1:6" ht="46.8" x14ac:dyDescent="0.25">
      <c r="A49" s="251" t="s">
        <v>57</v>
      </c>
      <c r="B49" s="18" t="s">
        <v>58</v>
      </c>
      <c r="C49" s="288">
        <f t="shared" si="0"/>
        <v>23</v>
      </c>
      <c r="D49" s="212">
        <f t="shared" si="0"/>
        <v>24.058</v>
      </c>
      <c r="E49" s="212">
        <f t="shared" si="0"/>
        <v>25.020320000000002</v>
      </c>
    </row>
    <row r="50" spans="1:6" ht="49.95" customHeight="1" x14ac:dyDescent="0.35">
      <c r="A50" s="244" t="s">
        <v>59</v>
      </c>
      <c r="B50" s="19" t="s">
        <v>60</v>
      </c>
      <c r="C50" s="285">
        <f>C51</f>
        <v>23</v>
      </c>
      <c r="D50" s="210">
        <f>D51</f>
        <v>24.058</v>
      </c>
      <c r="E50" s="210">
        <f>E51</f>
        <v>25.020320000000002</v>
      </c>
      <c r="F50" s="10"/>
    </row>
    <row r="51" spans="1:6" ht="50.4" hidden="1" customHeight="1" x14ac:dyDescent="0.35">
      <c r="A51" s="244" t="s">
        <v>61</v>
      </c>
      <c r="B51" s="19" t="s">
        <v>60</v>
      </c>
      <c r="C51" s="285">
        <v>23</v>
      </c>
      <c r="D51" s="210">
        <v>24.058</v>
      </c>
      <c r="E51" s="210">
        <v>25.020320000000002</v>
      </c>
      <c r="F51" s="10"/>
    </row>
    <row r="52" spans="1:6" ht="32.4" x14ac:dyDescent="0.25">
      <c r="A52" s="255" t="s">
        <v>62</v>
      </c>
      <c r="B52" s="286" t="s">
        <v>63</v>
      </c>
      <c r="C52" s="287">
        <f>C53+C56</f>
        <v>387.6</v>
      </c>
      <c r="D52" s="211">
        <f>D53+D56</f>
        <v>387.6</v>
      </c>
      <c r="E52" s="211">
        <f>E53+E56</f>
        <v>387.6</v>
      </c>
    </row>
    <row r="53" spans="1:6" ht="81" customHeight="1" x14ac:dyDescent="0.25">
      <c r="A53" s="256" t="s">
        <v>64</v>
      </c>
      <c r="B53" s="27" t="s">
        <v>65</v>
      </c>
      <c r="C53" s="290">
        <f t="shared" ref="C53:E54" si="1">C54</f>
        <v>66.8</v>
      </c>
      <c r="D53" s="213">
        <f t="shared" si="1"/>
        <v>66.8</v>
      </c>
      <c r="E53" s="213">
        <f t="shared" si="1"/>
        <v>66.8</v>
      </c>
    </row>
    <row r="54" spans="1:6" ht="66.599999999999994" customHeight="1" x14ac:dyDescent="0.25">
      <c r="A54" s="244" t="s">
        <v>66</v>
      </c>
      <c r="B54" s="19" t="s">
        <v>67</v>
      </c>
      <c r="C54" s="285">
        <f t="shared" si="1"/>
        <v>66.8</v>
      </c>
      <c r="D54" s="210">
        <f t="shared" si="1"/>
        <v>66.8</v>
      </c>
      <c r="E54" s="210">
        <f t="shared" si="1"/>
        <v>66.8</v>
      </c>
    </row>
    <row r="55" spans="1:6" ht="66.599999999999994" customHeight="1" x14ac:dyDescent="0.25">
      <c r="A55" s="244" t="s">
        <v>68</v>
      </c>
      <c r="B55" s="19" t="s">
        <v>69</v>
      </c>
      <c r="C55" s="285">
        <v>66.8</v>
      </c>
      <c r="D55" s="210">
        <v>66.8</v>
      </c>
      <c r="E55" s="210">
        <v>66.8</v>
      </c>
    </row>
    <row r="56" spans="1:6" ht="69.599999999999994" customHeight="1" x14ac:dyDescent="0.25">
      <c r="A56" s="244" t="s">
        <v>70</v>
      </c>
      <c r="B56" s="19" t="s">
        <v>71</v>
      </c>
      <c r="C56" s="285">
        <f t="shared" ref="C56:E57" si="2">C57</f>
        <v>320.8</v>
      </c>
      <c r="D56" s="210">
        <f t="shared" si="2"/>
        <v>320.8</v>
      </c>
      <c r="E56" s="210">
        <f t="shared" si="2"/>
        <v>320.8</v>
      </c>
    </row>
    <row r="57" spans="1:6" ht="73.5" customHeight="1" x14ac:dyDescent="0.25">
      <c r="A57" s="244" t="s">
        <v>72</v>
      </c>
      <c r="B57" s="19" t="s">
        <v>392</v>
      </c>
      <c r="C57" s="285">
        <f t="shared" si="2"/>
        <v>320.8</v>
      </c>
      <c r="D57" s="210">
        <f t="shared" si="2"/>
        <v>320.8</v>
      </c>
      <c r="E57" s="210">
        <f t="shared" si="2"/>
        <v>320.8</v>
      </c>
    </row>
    <row r="58" spans="1:6" ht="62.4" x14ac:dyDescent="0.25">
      <c r="A58" s="244" t="s">
        <v>73</v>
      </c>
      <c r="B58" s="19" t="s">
        <v>393</v>
      </c>
      <c r="C58" s="285">
        <v>320.8</v>
      </c>
      <c r="D58" s="210">
        <v>320.8</v>
      </c>
      <c r="E58" s="210">
        <v>320.8</v>
      </c>
    </row>
    <row r="59" spans="1:6" ht="18" hidden="1" x14ac:dyDescent="0.25">
      <c r="A59" s="244"/>
      <c r="B59" s="19"/>
      <c r="C59" s="285"/>
      <c r="D59" s="210">
        <v>320.8</v>
      </c>
      <c r="E59" s="210">
        <v>320.8</v>
      </c>
    </row>
    <row r="60" spans="1:6" x14ac:dyDescent="0.25">
      <c r="A60" s="292" t="s">
        <v>74</v>
      </c>
      <c r="B60" s="293" t="s">
        <v>75</v>
      </c>
      <c r="C60" s="294">
        <f>C61</f>
        <v>47700.3</v>
      </c>
      <c r="D60" s="215" t="e">
        <f>D61</f>
        <v>#REF!</v>
      </c>
      <c r="E60" s="215" t="e">
        <f>E61</f>
        <v>#REF!</v>
      </c>
    </row>
    <row r="61" spans="1:6" ht="31.2" x14ac:dyDescent="0.25">
      <c r="A61" s="251" t="s">
        <v>76</v>
      </c>
      <c r="B61" s="18" t="s">
        <v>77</v>
      </c>
      <c r="C61" s="290">
        <f>C62+C69+C73+C80</f>
        <v>47700.3</v>
      </c>
      <c r="D61" s="213" t="e">
        <f>D62+D69+D73+D80</f>
        <v>#REF!</v>
      </c>
      <c r="E61" s="213" t="e">
        <f>E62+E69+E73+E80</f>
        <v>#REF!</v>
      </c>
    </row>
    <row r="62" spans="1:6" ht="25.2" customHeight="1" x14ac:dyDescent="0.25">
      <c r="A62" s="257" t="s">
        <v>78</v>
      </c>
      <c r="B62" s="58" t="s">
        <v>79</v>
      </c>
      <c r="C62" s="216">
        <f>C63+C65</f>
        <v>6941.1</v>
      </c>
      <c r="D62" s="216" t="e">
        <f>D63+D65</f>
        <v>#REF!</v>
      </c>
      <c r="E62" s="216" t="e">
        <f>E63+E65</f>
        <v>#REF!</v>
      </c>
    </row>
    <row r="63" spans="1:6" ht="27.6" customHeight="1" x14ac:dyDescent="0.25">
      <c r="A63" s="248" t="s">
        <v>80</v>
      </c>
      <c r="B63" s="55" t="s">
        <v>81</v>
      </c>
      <c r="C63" s="217">
        <f>C64</f>
        <v>2918.7</v>
      </c>
      <c r="D63" s="217" t="e">
        <f>D64</f>
        <v>#REF!</v>
      </c>
      <c r="E63" s="217" t="e">
        <f>E64</f>
        <v>#REF!</v>
      </c>
    </row>
    <row r="64" spans="1:6" ht="34.200000000000003" customHeight="1" x14ac:dyDescent="0.25">
      <c r="A64" s="249" t="s">
        <v>83</v>
      </c>
      <c r="B64" s="8" t="s">
        <v>82</v>
      </c>
      <c r="C64" s="218">
        <v>2918.7</v>
      </c>
      <c r="D64" s="218" t="e">
        <f>#REF!</f>
        <v>#REF!</v>
      </c>
      <c r="E64" s="218" t="e">
        <f>#REF!</f>
        <v>#REF!</v>
      </c>
    </row>
    <row r="65" spans="1:6" ht="34.950000000000003" customHeight="1" x14ac:dyDescent="0.25">
      <c r="A65" s="248" t="s">
        <v>84</v>
      </c>
      <c r="B65" s="56" t="s">
        <v>85</v>
      </c>
      <c r="C65" s="220">
        <f>C66</f>
        <v>4022.4</v>
      </c>
      <c r="D65" s="220" t="e">
        <f>D66</f>
        <v>#REF!</v>
      </c>
      <c r="E65" s="220" t="e">
        <f>E66</f>
        <v>#REF!</v>
      </c>
      <c r="F65" s="172"/>
    </row>
    <row r="66" spans="1:6" ht="36.6" customHeight="1" x14ac:dyDescent="0.25">
      <c r="A66" s="249" t="s">
        <v>399</v>
      </c>
      <c r="B66" s="57" t="s">
        <v>86</v>
      </c>
      <c r="C66" s="219">
        <v>4022.4</v>
      </c>
      <c r="D66" s="219" t="e">
        <f>#REF!</f>
        <v>#REF!</v>
      </c>
      <c r="E66" s="219" t="e">
        <f>#REF!</f>
        <v>#REF!</v>
      </c>
    </row>
    <row r="67" spans="1:6" hidden="1" x14ac:dyDescent="0.25">
      <c r="A67" s="251" t="s">
        <v>87</v>
      </c>
      <c r="B67" s="18" t="s">
        <v>88</v>
      </c>
      <c r="C67" s="290">
        <f>C68</f>
        <v>0</v>
      </c>
      <c r="D67" s="213">
        <f>D68</f>
        <v>0</v>
      </c>
      <c r="E67" s="213">
        <f>E68</f>
        <v>0</v>
      </c>
    </row>
    <row r="68" spans="1:6" ht="18" hidden="1" x14ac:dyDescent="0.25">
      <c r="A68" s="244" t="s">
        <v>89</v>
      </c>
      <c r="B68" s="19" t="s">
        <v>90</v>
      </c>
      <c r="C68" s="291">
        <v>0</v>
      </c>
      <c r="D68" s="214">
        <v>0</v>
      </c>
      <c r="E68" s="214">
        <v>0</v>
      </c>
    </row>
    <row r="69" spans="1:6" ht="31.2" hidden="1" x14ac:dyDescent="0.25">
      <c r="A69" s="258" t="s">
        <v>91</v>
      </c>
      <c r="B69" s="34" t="s">
        <v>92</v>
      </c>
      <c r="C69" s="295">
        <f>C70</f>
        <v>0</v>
      </c>
      <c r="D69" s="221">
        <f t="shared" ref="D69:E71" si="3">D70</f>
        <v>30</v>
      </c>
      <c r="E69" s="221">
        <f t="shared" si="3"/>
        <v>30</v>
      </c>
    </row>
    <row r="70" spans="1:6" ht="18" hidden="1" x14ac:dyDescent="0.25">
      <c r="A70" s="259" t="s">
        <v>93</v>
      </c>
      <c r="B70" s="233" t="s">
        <v>94</v>
      </c>
      <c r="C70" s="296">
        <f>C71</f>
        <v>0</v>
      </c>
      <c r="D70" s="210">
        <f t="shared" si="3"/>
        <v>30</v>
      </c>
      <c r="E70" s="210">
        <f t="shared" si="3"/>
        <v>30</v>
      </c>
    </row>
    <row r="71" spans="1:6" ht="18" hidden="1" x14ac:dyDescent="0.25">
      <c r="A71" s="259" t="s">
        <v>95</v>
      </c>
      <c r="B71" s="233" t="s">
        <v>96</v>
      </c>
      <c r="C71" s="296">
        <f>C72</f>
        <v>0</v>
      </c>
      <c r="D71" s="210">
        <f t="shared" si="3"/>
        <v>30</v>
      </c>
      <c r="E71" s="210">
        <f t="shared" si="3"/>
        <v>30</v>
      </c>
    </row>
    <row r="72" spans="1:6" ht="62.4" hidden="1" x14ac:dyDescent="0.25">
      <c r="A72" s="259" t="s">
        <v>97</v>
      </c>
      <c r="B72" s="233" t="s">
        <v>98</v>
      </c>
      <c r="C72" s="296"/>
      <c r="D72" s="210">
        <v>30</v>
      </c>
      <c r="E72" s="210">
        <v>30</v>
      </c>
    </row>
    <row r="73" spans="1:6" x14ac:dyDescent="0.25">
      <c r="A73" s="260" t="s">
        <v>99</v>
      </c>
      <c r="B73" s="28" t="s">
        <v>100</v>
      </c>
      <c r="C73" s="297">
        <f>C74+C78</f>
        <v>449.29999999999995</v>
      </c>
      <c r="D73" s="222">
        <f>D74+D78</f>
        <v>621.29999999999995</v>
      </c>
      <c r="E73" s="222">
        <f>E74+E78</f>
        <v>213.3</v>
      </c>
    </row>
    <row r="74" spans="1:6" s="59" customFormat="1" ht="31.2" x14ac:dyDescent="0.25">
      <c r="A74" s="258" t="s">
        <v>101</v>
      </c>
      <c r="B74" s="34" t="s">
        <v>102</v>
      </c>
      <c r="C74" s="298">
        <f>C75</f>
        <v>241.6</v>
      </c>
      <c r="D74" s="223">
        <f>D75</f>
        <v>445.8</v>
      </c>
      <c r="E74" s="223">
        <f>E75</f>
        <v>37.799999999999997</v>
      </c>
    </row>
    <row r="75" spans="1:6" ht="31.2" x14ac:dyDescent="0.25">
      <c r="A75" s="244" t="s">
        <v>103</v>
      </c>
      <c r="B75" s="19" t="s">
        <v>104</v>
      </c>
      <c r="C75" s="291">
        <f>C76+C77</f>
        <v>241.6</v>
      </c>
      <c r="D75" s="214">
        <f>D76+D77</f>
        <v>445.8</v>
      </c>
      <c r="E75" s="214">
        <f>E76+E77</f>
        <v>37.799999999999997</v>
      </c>
    </row>
    <row r="76" spans="1:6" ht="46.8" x14ac:dyDescent="0.25">
      <c r="A76" s="244" t="s">
        <v>105</v>
      </c>
      <c r="B76" s="29" t="s">
        <v>106</v>
      </c>
      <c r="C76" s="299">
        <v>37.6</v>
      </c>
      <c r="D76" s="224">
        <v>37.799999999999997</v>
      </c>
      <c r="E76" s="224">
        <v>37.799999999999997</v>
      </c>
    </row>
    <row r="77" spans="1:6" ht="62.4" x14ac:dyDescent="0.25">
      <c r="A77" s="244" t="s">
        <v>105</v>
      </c>
      <c r="B77" s="29" t="s">
        <v>107</v>
      </c>
      <c r="C77" s="285">
        <v>204</v>
      </c>
      <c r="D77" s="210">
        <v>408</v>
      </c>
      <c r="E77" s="210">
        <v>0</v>
      </c>
    </row>
    <row r="78" spans="1:6" ht="31.2" x14ac:dyDescent="0.25">
      <c r="A78" s="251" t="s">
        <v>108</v>
      </c>
      <c r="B78" s="18" t="s">
        <v>385</v>
      </c>
      <c r="C78" s="290">
        <f>C79</f>
        <v>207.7</v>
      </c>
      <c r="D78" s="213">
        <f>D79</f>
        <v>175.5</v>
      </c>
      <c r="E78" s="213">
        <f>E79</f>
        <v>175.5</v>
      </c>
    </row>
    <row r="79" spans="1:6" ht="46.8" x14ac:dyDescent="0.25">
      <c r="A79" s="244" t="s">
        <v>109</v>
      </c>
      <c r="B79" s="19" t="s">
        <v>400</v>
      </c>
      <c r="C79" s="285">
        <v>207.7</v>
      </c>
      <c r="D79" s="224">
        <v>175.5</v>
      </c>
      <c r="E79" s="224">
        <v>175.5</v>
      </c>
    </row>
    <row r="80" spans="1:6" x14ac:dyDescent="0.25">
      <c r="A80" s="261" t="s">
        <v>110</v>
      </c>
      <c r="B80" s="30" t="s">
        <v>111</v>
      </c>
      <c r="C80" s="300">
        <f>C81+C92</f>
        <v>40309.9</v>
      </c>
      <c r="D80" s="225">
        <f>D81+D92+D141</f>
        <v>30171.399999999994</v>
      </c>
      <c r="E80" s="225">
        <f>E81+E92+E141</f>
        <v>30780.2</v>
      </c>
    </row>
    <row r="81" spans="1:6" ht="48" customHeight="1" x14ac:dyDescent="0.25">
      <c r="A81" s="256" t="s">
        <v>112</v>
      </c>
      <c r="B81" s="245" t="s">
        <v>383</v>
      </c>
      <c r="C81" s="298">
        <f>C82</f>
        <v>1392.5000000000002</v>
      </c>
      <c r="D81" s="223">
        <f>D82</f>
        <v>2840.6</v>
      </c>
      <c r="E81" s="223">
        <f>E82</f>
        <v>2948.2</v>
      </c>
    </row>
    <row r="82" spans="1:6" ht="49.8" customHeight="1" x14ac:dyDescent="0.25">
      <c r="A82" s="262" t="s">
        <v>113</v>
      </c>
      <c r="B82" s="31" t="s">
        <v>114</v>
      </c>
      <c r="C82" s="291">
        <f>C83+C87</f>
        <v>1392.5000000000002</v>
      </c>
      <c r="D82" s="214">
        <f>D83+D87</f>
        <v>2840.6</v>
      </c>
      <c r="E82" s="214">
        <f>E83+E87</f>
        <v>2948.2</v>
      </c>
    </row>
    <row r="83" spans="1:6" ht="31.2" x14ac:dyDescent="0.25">
      <c r="A83" s="258" t="s">
        <v>115</v>
      </c>
      <c r="B83" s="34" t="s">
        <v>116</v>
      </c>
      <c r="C83" s="288">
        <f>C84+C85+C86</f>
        <v>168.20000000000002</v>
      </c>
      <c r="D83" s="212">
        <f>D84+D85+D86</f>
        <v>179.4</v>
      </c>
      <c r="E83" s="212">
        <f>E84+E85+E86</f>
        <v>180.5</v>
      </c>
    </row>
    <row r="84" spans="1:6" ht="31.2" x14ac:dyDescent="0.25">
      <c r="A84" s="244" t="s">
        <v>115</v>
      </c>
      <c r="B84" s="19" t="s">
        <v>367</v>
      </c>
      <c r="C84" s="285">
        <v>25.4</v>
      </c>
      <c r="D84" s="210">
        <v>26.6</v>
      </c>
      <c r="E84" s="210">
        <v>27.7</v>
      </c>
    </row>
    <row r="85" spans="1:6" ht="31.2" x14ac:dyDescent="0.25">
      <c r="A85" s="244" t="s">
        <v>115</v>
      </c>
      <c r="B85" s="19" t="s">
        <v>366</v>
      </c>
      <c r="C85" s="285">
        <v>142.80000000000001</v>
      </c>
      <c r="D85" s="210">
        <v>142.80000000000001</v>
      </c>
      <c r="E85" s="210">
        <v>142.80000000000001</v>
      </c>
      <c r="F85" t="s">
        <v>364</v>
      </c>
    </row>
    <row r="86" spans="1:6" ht="18" hidden="1" x14ac:dyDescent="0.25">
      <c r="A86" s="244"/>
      <c r="B86" s="19"/>
      <c r="C86" s="285"/>
      <c r="D86" s="210">
        <v>10</v>
      </c>
      <c r="E86" s="210">
        <v>10</v>
      </c>
    </row>
    <row r="87" spans="1:6" ht="31.2" x14ac:dyDescent="0.25">
      <c r="A87" s="258" t="s">
        <v>115</v>
      </c>
      <c r="B87" s="34" t="s">
        <v>118</v>
      </c>
      <c r="C87" s="295">
        <f>C88+C89+C91</f>
        <v>1224.3000000000002</v>
      </c>
      <c r="D87" s="221">
        <f>D88+D89+D91</f>
        <v>2661.2</v>
      </c>
      <c r="E87" s="221">
        <f>E88+E89+E91</f>
        <v>2767.7</v>
      </c>
    </row>
    <row r="88" spans="1:6" ht="18" x14ac:dyDescent="0.25">
      <c r="A88" s="262" t="s">
        <v>115</v>
      </c>
      <c r="B88" s="301" t="s">
        <v>369</v>
      </c>
      <c r="C88" s="299">
        <v>515.20000000000005</v>
      </c>
      <c r="D88" s="224">
        <v>316.7</v>
      </c>
      <c r="E88" s="224">
        <v>329.4</v>
      </c>
    </row>
    <row r="89" spans="1:6" ht="18" x14ac:dyDescent="0.25">
      <c r="A89" s="262" t="s">
        <v>115</v>
      </c>
      <c r="B89" s="301" t="s">
        <v>370</v>
      </c>
      <c r="C89" s="299">
        <v>709.1</v>
      </c>
      <c r="D89" s="224">
        <v>558.9</v>
      </c>
      <c r="E89" s="224">
        <v>581.29999999999995</v>
      </c>
    </row>
    <row r="90" spans="1:6" ht="31.2" hidden="1" x14ac:dyDescent="0.25">
      <c r="A90" s="262" t="s">
        <v>115</v>
      </c>
      <c r="B90" s="302" t="s">
        <v>345</v>
      </c>
      <c r="C90" s="299">
        <v>0</v>
      </c>
      <c r="D90" s="224"/>
      <c r="E90" s="224"/>
    </row>
    <row r="91" spans="1:6" ht="18" hidden="1" x14ac:dyDescent="0.25">
      <c r="A91" s="262"/>
      <c r="B91" s="31"/>
      <c r="C91" s="299"/>
      <c r="D91" s="224">
        <v>1785.6</v>
      </c>
      <c r="E91" s="224">
        <v>1857</v>
      </c>
    </row>
    <row r="92" spans="1:6" ht="28.2" customHeight="1" x14ac:dyDescent="0.25">
      <c r="A92" s="263" t="s">
        <v>119</v>
      </c>
      <c r="B92" s="60" t="s">
        <v>120</v>
      </c>
      <c r="C92" s="303">
        <f>C93</f>
        <v>38917.4</v>
      </c>
      <c r="D92" s="226">
        <f>D93</f>
        <v>27031.999999999996</v>
      </c>
      <c r="E92" s="226">
        <f>E93</f>
        <v>27521.200000000001</v>
      </c>
    </row>
    <row r="93" spans="1:6" ht="27" customHeight="1" x14ac:dyDescent="0.25">
      <c r="A93" s="244" t="s">
        <v>121</v>
      </c>
      <c r="B93" s="19" t="s">
        <v>122</v>
      </c>
      <c r="C93" s="291">
        <f>C94+C96+C112+C116+C122+C133+C134+C138+C141+C114+C142+C95</f>
        <v>38917.4</v>
      </c>
      <c r="D93" s="214">
        <f>D94+D96+D112+D116+D122+D133+D134+D138</f>
        <v>27031.999999999996</v>
      </c>
      <c r="E93" s="214">
        <f>E94+E96+E112+E116+E122+E133+E134+E138</f>
        <v>27521.200000000001</v>
      </c>
    </row>
    <row r="94" spans="1:6" ht="31.2" x14ac:dyDescent="0.25">
      <c r="A94" s="258" t="s">
        <v>123</v>
      </c>
      <c r="B94" s="34" t="s">
        <v>407</v>
      </c>
      <c r="C94" s="295">
        <v>5537.6</v>
      </c>
      <c r="D94" s="221">
        <v>4890.8999999999996</v>
      </c>
      <c r="E94" s="221">
        <v>4578.1000000000004</v>
      </c>
    </row>
    <row r="95" spans="1:6" ht="62.4" x14ac:dyDescent="0.25">
      <c r="A95" s="258" t="s">
        <v>123</v>
      </c>
      <c r="B95" s="34" t="s">
        <v>417</v>
      </c>
      <c r="C95" s="295">
        <v>300</v>
      </c>
      <c r="D95" s="221">
        <v>4890.8999999999996</v>
      </c>
      <c r="E95" s="221">
        <v>4578.1000000000004</v>
      </c>
    </row>
    <row r="96" spans="1:6" ht="78" x14ac:dyDescent="0.25">
      <c r="A96" s="264" t="s">
        <v>123</v>
      </c>
      <c r="B96" s="33" t="s">
        <v>337</v>
      </c>
      <c r="C96" s="298">
        <f>C97+C98+C111+C99</f>
        <v>5059.3</v>
      </c>
      <c r="D96" s="223">
        <f>D97+D98+D111+D99</f>
        <v>5163.8</v>
      </c>
      <c r="E96" s="223">
        <f>E97+E98+E111+E99</f>
        <v>5286.7000000000007</v>
      </c>
    </row>
    <row r="97" spans="1:5" ht="18" x14ac:dyDescent="0.25">
      <c r="A97" s="262" t="s">
        <v>123</v>
      </c>
      <c r="B97" s="31" t="s">
        <v>372</v>
      </c>
      <c r="C97" s="299">
        <v>2937.9</v>
      </c>
      <c r="D97" s="224">
        <v>3073</v>
      </c>
      <c r="E97" s="224">
        <v>3195.9</v>
      </c>
    </row>
    <row r="98" spans="1:5" ht="31.2" x14ac:dyDescent="0.25">
      <c r="A98" s="262" t="s">
        <v>123</v>
      </c>
      <c r="B98" s="31" t="s">
        <v>373</v>
      </c>
      <c r="C98" s="299">
        <v>1675.8</v>
      </c>
      <c r="D98" s="224">
        <v>2090.8000000000002</v>
      </c>
      <c r="E98" s="224">
        <v>2090.8000000000002</v>
      </c>
    </row>
    <row r="99" spans="1:5" ht="31.2" x14ac:dyDescent="0.25">
      <c r="A99" s="262" t="s">
        <v>123</v>
      </c>
      <c r="B99" s="301" t="s">
        <v>374</v>
      </c>
      <c r="C99" s="291">
        <v>445.6</v>
      </c>
      <c r="D99" s="214">
        <v>0</v>
      </c>
      <c r="E99" s="214">
        <v>0</v>
      </c>
    </row>
    <row r="100" spans="1:5" ht="46.8" hidden="1" x14ac:dyDescent="0.25">
      <c r="A100" s="264" t="s">
        <v>123</v>
      </c>
      <c r="B100" s="33" t="s">
        <v>125</v>
      </c>
      <c r="C100" s="298">
        <f>C102+C103+C104</f>
        <v>0</v>
      </c>
      <c r="D100" s="223">
        <f>D102+D103+D104</f>
        <v>0</v>
      </c>
      <c r="E100" s="223">
        <f>E102+E103+E104</f>
        <v>0</v>
      </c>
    </row>
    <row r="101" spans="1:5" ht="46.8" hidden="1" x14ac:dyDescent="0.25">
      <c r="A101" s="262" t="s">
        <v>126</v>
      </c>
      <c r="B101" s="31" t="s">
        <v>127</v>
      </c>
      <c r="C101" s="291">
        <v>0</v>
      </c>
      <c r="D101" s="214">
        <v>0</v>
      </c>
      <c r="E101" s="214">
        <v>0</v>
      </c>
    </row>
    <row r="102" spans="1:5" ht="18" hidden="1" x14ac:dyDescent="0.25">
      <c r="A102" s="262" t="s">
        <v>123</v>
      </c>
      <c r="B102" s="31" t="s">
        <v>128</v>
      </c>
      <c r="C102" s="291">
        <v>0</v>
      </c>
      <c r="D102" s="214">
        <v>0</v>
      </c>
      <c r="E102" s="214">
        <v>0</v>
      </c>
    </row>
    <row r="103" spans="1:5" ht="18" hidden="1" x14ac:dyDescent="0.25">
      <c r="A103" s="262" t="s">
        <v>123</v>
      </c>
      <c r="B103" s="31" t="s">
        <v>129</v>
      </c>
      <c r="C103" s="291">
        <v>0</v>
      </c>
      <c r="D103" s="214">
        <v>0</v>
      </c>
      <c r="E103" s="214">
        <v>0</v>
      </c>
    </row>
    <row r="104" spans="1:5" ht="31.2" hidden="1" x14ac:dyDescent="0.25">
      <c r="A104" s="262" t="s">
        <v>123</v>
      </c>
      <c r="B104" s="31" t="s">
        <v>130</v>
      </c>
      <c r="C104" s="291">
        <v>0</v>
      </c>
      <c r="D104" s="214">
        <v>0</v>
      </c>
      <c r="E104" s="214">
        <v>0</v>
      </c>
    </row>
    <row r="105" spans="1:5" ht="31.2" hidden="1" x14ac:dyDescent="0.25">
      <c r="A105" s="262" t="s">
        <v>123</v>
      </c>
      <c r="B105" s="31" t="s">
        <v>131</v>
      </c>
      <c r="C105" s="291">
        <v>0</v>
      </c>
      <c r="D105" s="214">
        <v>0</v>
      </c>
      <c r="E105" s="214">
        <v>0</v>
      </c>
    </row>
    <row r="106" spans="1:5" ht="18" hidden="1" x14ac:dyDescent="0.25">
      <c r="A106" s="262" t="s">
        <v>123</v>
      </c>
      <c r="B106" s="31" t="s">
        <v>132</v>
      </c>
      <c r="C106" s="291">
        <v>0</v>
      </c>
      <c r="D106" s="214">
        <v>0</v>
      </c>
      <c r="E106" s="214">
        <v>0</v>
      </c>
    </row>
    <row r="107" spans="1:5" ht="31.2" hidden="1" x14ac:dyDescent="0.25">
      <c r="A107" s="262" t="s">
        <v>123</v>
      </c>
      <c r="B107" s="31" t="s">
        <v>133</v>
      </c>
      <c r="C107" s="291">
        <v>0</v>
      </c>
      <c r="D107" s="214">
        <v>0</v>
      </c>
      <c r="E107" s="214">
        <v>0</v>
      </c>
    </row>
    <row r="108" spans="1:5" ht="31.2" hidden="1" x14ac:dyDescent="0.25">
      <c r="A108" s="262" t="s">
        <v>123</v>
      </c>
      <c r="B108" s="31" t="s">
        <v>134</v>
      </c>
      <c r="C108" s="291">
        <v>0</v>
      </c>
      <c r="D108" s="214">
        <v>0</v>
      </c>
      <c r="E108" s="214">
        <v>0</v>
      </c>
    </row>
    <row r="109" spans="1:5" ht="31.2" hidden="1" x14ac:dyDescent="0.25">
      <c r="A109" s="262" t="s">
        <v>123</v>
      </c>
      <c r="B109" s="31" t="s">
        <v>135</v>
      </c>
      <c r="C109" s="291">
        <v>0</v>
      </c>
      <c r="D109" s="214">
        <v>0</v>
      </c>
      <c r="E109" s="214">
        <v>0</v>
      </c>
    </row>
    <row r="110" spans="1:5" ht="31.2" hidden="1" x14ac:dyDescent="0.25">
      <c r="A110" s="262" t="s">
        <v>123</v>
      </c>
      <c r="B110" s="31" t="s">
        <v>136</v>
      </c>
      <c r="C110" s="291">
        <v>0</v>
      </c>
      <c r="D110" s="214">
        <v>0</v>
      </c>
      <c r="E110" s="214">
        <v>0</v>
      </c>
    </row>
    <row r="111" spans="1:5" ht="31.2" hidden="1" x14ac:dyDescent="0.25">
      <c r="A111" s="262" t="s">
        <v>123</v>
      </c>
      <c r="B111" s="301" t="s">
        <v>338</v>
      </c>
      <c r="C111" s="291">
        <v>0</v>
      </c>
      <c r="D111" s="214">
        <v>0</v>
      </c>
      <c r="E111" s="214">
        <v>0</v>
      </c>
    </row>
    <row r="112" spans="1:5" hidden="1" x14ac:dyDescent="0.25">
      <c r="A112" s="265"/>
      <c r="B112" s="35"/>
      <c r="C112" s="304"/>
      <c r="D112" s="227"/>
      <c r="E112" s="227"/>
    </row>
    <row r="113" spans="1:5" ht="18" hidden="1" x14ac:dyDescent="0.25">
      <c r="A113" s="262"/>
      <c r="B113" s="31"/>
      <c r="C113" s="299"/>
      <c r="D113" s="224"/>
      <c r="E113" s="224"/>
    </row>
    <row r="114" spans="1:5" ht="31.2" x14ac:dyDescent="0.25">
      <c r="A114" s="268" t="s">
        <v>123</v>
      </c>
      <c r="B114" s="269" t="s">
        <v>390</v>
      </c>
      <c r="C114" s="270">
        <f>C115</f>
        <v>1707.1</v>
      </c>
      <c r="D114" s="224"/>
      <c r="E114" s="224"/>
    </row>
    <row r="115" spans="1:5" ht="62.4" x14ac:dyDescent="0.25">
      <c r="A115" s="305" t="s">
        <v>123</v>
      </c>
      <c r="B115" s="306" t="s">
        <v>391</v>
      </c>
      <c r="C115" s="307">
        <v>1707.1</v>
      </c>
      <c r="D115" s="224"/>
      <c r="E115" s="224"/>
    </row>
    <row r="116" spans="1:5" ht="46.8" x14ac:dyDescent="0.25">
      <c r="A116" s="258" t="s">
        <v>123</v>
      </c>
      <c r="B116" s="34" t="s">
        <v>349</v>
      </c>
      <c r="C116" s="295">
        <f>C117+C118+C119+C120+C121</f>
        <v>23480.899999999998</v>
      </c>
      <c r="D116" s="221">
        <f>D117+D118+D119+D120+D121</f>
        <v>16729.599999999999</v>
      </c>
      <c r="E116" s="221">
        <f>E117+E118+E119+E120+E121</f>
        <v>17398.8</v>
      </c>
    </row>
    <row r="117" spans="1:5" s="11" customFormat="1" ht="51.75" customHeight="1" x14ac:dyDescent="0.25">
      <c r="A117" s="244" t="s">
        <v>123</v>
      </c>
      <c r="B117" s="308" t="s">
        <v>375</v>
      </c>
      <c r="C117" s="285">
        <v>11608.4</v>
      </c>
      <c r="D117" s="210">
        <v>12142.4</v>
      </c>
      <c r="E117" s="210">
        <v>12628.1</v>
      </c>
    </row>
    <row r="118" spans="1:5" s="11" customFormat="1" ht="18" x14ac:dyDescent="0.25">
      <c r="A118" s="244" t="s">
        <v>123</v>
      </c>
      <c r="B118" s="19" t="s">
        <v>376</v>
      </c>
      <c r="C118" s="285">
        <v>435.3</v>
      </c>
      <c r="D118" s="210">
        <v>455.3</v>
      </c>
      <c r="E118" s="210">
        <v>473.5</v>
      </c>
    </row>
    <row r="119" spans="1:5" s="11" customFormat="1" ht="18" x14ac:dyDescent="0.25">
      <c r="A119" s="244" t="s">
        <v>123</v>
      </c>
      <c r="B119" s="19" t="s">
        <v>377</v>
      </c>
      <c r="C119" s="285">
        <v>3950.2</v>
      </c>
      <c r="D119" s="210">
        <v>4131.8999999999996</v>
      </c>
      <c r="E119" s="210">
        <v>4297.2</v>
      </c>
    </row>
    <row r="120" spans="1:5" s="11" customFormat="1" ht="18" hidden="1" x14ac:dyDescent="0.25">
      <c r="A120" s="262" t="s">
        <v>123</v>
      </c>
      <c r="B120" s="301" t="s">
        <v>339</v>
      </c>
      <c r="C120" s="291">
        <v>0</v>
      </c>
      <c r="D120" s="214">
        <v>0</v>
      </c>
      <c r="E120" s="214">
        <v>0</v>
      </c>
    </row>
    <row r="121" spans="1:5" s="11" customFormat="1" ht="31.2" x14ac:dyDescent="0.25">
      <c r="A121" s="262" t="s">
        <v>123</v>
      </c>
      <c r="B121" s="301" t="s">
        <v>387</v>
      </c>
      <c r="C121" s="291">
        <v>7487</v>
      </c>
      <c r="D121" s="214">
        <v>0</v>
      </c>
      <c r="E121" s="214">
        <v>0</v>
      </c>
    </row>
    <row r="122" spans="1:5" ht="31.2" x14ac:dyDescent="0.25">
      <c r="A122" s="264" t="s">
        <v>123</v>
      </c>
      <c r="B122" s="33" t="s">
        <v>137</v>
      </c>
      <c r="C122" s="298">
        <f>C123</f>
        <v>222.4</v>
      </c>
      <c r="D122" s="223">
        <f>D123</f>
        <v>232.6</v>
      </c>
      <c r="E122" s="223">
        <f>E123</f>
        <v>241.9</v>
      </c>
    </row>
    <row r="123" spans="1:5" ht="66" customHeight="1" x14ac:dyDescent="0.25">
      <c r="A123" s="244" t="s">
        <v>123</v>
      </c>
      <c r="B123" s="308" t="s">
        <v>378</v>
      </c>
      <c r="C123" s="285">
        <v>222.4</v>
      </c>
      <c r="D123" s="210">
        <v>232.6</v>
      </c>
      <c r="E123" s="210">
        <v>241.9</v>
      </c>
    </row>
    <row r="124" spans="1:5" ht="31.2" hidden="1" x14ac:dyDescent="0.25">
      <c r="A124" s="264" t="s">
        <v>123</v>
      </c>
      <c r="B124" s="33" t="s">
        <v>342</v>
      </c>
      <c r="C124" s="298">
        <f>C125+C126+C127+C128+C129+C130+C131+C132</f>
        <v>0</v>
      </c>
      <c r="D124" s="223">
        <f>D125+D126+D127+D128+D129+D130+D131+D132</f>
        <v>0</v>
      </c>
      <c r="E124" s="223">
        <f>E125+E126+E127+E128+E129+E130+E131+E132</f>
        <v>0</v>
      </c>
    </row>
    <row r="125" spans="1:5" ht="18" hidden="1" x14ac:dyDescent="0.25">
      <c r="A125" s="262" t="s">
        <v>123</v>
      </c>
      <c r="B125" s="301" t="s">
        <v>339</v>
      </c>
      <c r="C125" s="291">
        <v>0</v>
      </c>
      <c r="D125" s="214">
        <v>0</v>
      </c>
      <c r="E125" s="214">
        <v>0</v>
      </c>
    </row>
    <row r="126" spans="1:5" ht="31.2" hidden="1" x14ac:dyDescent="0.25">
      <c r="A126" s="262" t="s">
        <v>123</v>
      </c>
      <c r="B126" s="31" t="s">
        <v>138</v>
      </c>
      <c r="C126" s="291">
        <v>0</v>
      </c>
      <c r="D126" s="214">
        <v>0</v>
      </c>
      <c r="E126" s="214">
        <v>0</v>
      </c>
    </row>
    <row r="127" spans="1:5" ht="31.2" hidden="1" x14ac:dyDescent="0.25">
      <c r="A127" s="262" t="s">
        <v>123</v>
      </c>
      <c r="B127" s="31" t="s">
        <v>139</v>
      </c>
      <c r="C127" s="291">
        <v>0</v>
      </c>
      <c r="D127" s="214">
        <v>0</v>
      </c>
      <c r="E127" s="214">
        <v>0</v>
      </c>
    </row>
    <row r="128" spans="1:5" ht="31.2" hidden="1" x14ac:dyDescent="0.25">
      <c r="A128" s="262" t="s">
        <v>123</v>
      </c>
      <c r="B128" s="31" t="s">
        <v>140</v>
      </c>
      <c r="C128" s="291">
        <v>0</v>
      </c>
      <c r="D128" s="214">
        <v>0</v>
      </c>
      <c r="E128" s="214">
        <v>0</v>
      </c>
    </row>
    <row r="129" spans="1:5" ht="18" hidden="1" x14ac:dyDescent="0.25">
      <c r="A129" s="262" t="s">
        <v>123</v>
      </c>
      <c r="B129" s="31" t="s">
        <v>141</v>
      </c>
      <c r="C129" s="291">
        <v>0</v>
      </c>
      <c r="D129" s="214">
        <v>0</v>
      </c>
      <c r="E129" s="214">
        <v>0</v>
      </c>
    </row>
    <row r="130" spans="1:5" ht="31.2" hidden="1" x14ac:dyDescent="0.25">
      <c r="A130" s="262" t="s">
        <v>123</v>
      </c>
      <c r="B130" s="31" t="s">
        <v>142</v>
      </c>
      <c r="C130" s="291">
        <v>0</v>
      </c>
      <c r="D130" s="214">
        <v>0</v>
      </c>
      <c r="E130" s="214">
        <v>0</v>
      </c>
    </row>
    <row r="131" spans="1:5" ht="31.2" hidden="1" x14ac:dyDescent="0.25">
      <c r="A131" s="262" t="s">
        <v>123</v>
      </c>
      <c r="B131" s="31" t="s">
        <v>143</v>
      </c>
      <c r="C131" s="291">
        <v>0</v>
      </c>
      <c r="D131" s="214">
        <v>0</v>
      </c>
      <c r="E131" s="214">
        <v>0</v>
      </c>
    </row>
    <row r="132" spans="1:5" ht="31.2" hidden="1" x14ac:dyDescent="0.25">
      <c r="A132" s="262" t="s">
        <v>123</v>
      </c>
      <c r="B132" s="31" t="s">
        <v>144</v>
      </c>
      <c r="C132" s="291">
        <v>0</v>
      </c>
      <c r="D132" s="214">
        <v>0</v>
      </c>
      <c r="E132" s="214">
        <v>0</v>
      </c>
    </row>
    <row r="133" spans="1:5" ht="18" hidden="1" x14ac:dyDescent="0.25">
      <c r="A133" s="262" t="s">
        <v>123</v>
      </c>
      <c r="B133" s="31" t="s">
        <v>145</v>
      </c>
      <c r="C133" s="291">
        <v>0</v>
      </c>
      <c r="D133" s="214">
        <v>0</v>
      </c>
      <c r="E133" s="214">
        <v>0</v>
      </c>
    </row>
    <row r="134" spans="1:5" ht="31.2" hidden="1" x14ac:dyDescent="0.25">
      <c r="A134" s="262" t="s">
        <v>123</v>
      </c>
      <c r="B134" s="31" t="s">
        <v>146</v>
      </c>
      <c r="C134" s="291">
        <v>0</v>
      </c>
      <c r="D134" s="214">
        <v>0</v>
      </c>
      <c r="E134" s="214">
        <v>0</v>
      </c>
    </row>
    <row r="135" spans="1:5" ht="18" hidden="1" x14ac:dyDescent="0.25">
      <c r="A135" s="262" t="s">
        <v>123</v>
      </c>
      <c r="B135" s="31"/>
      <c r="C135" s="291"/>
      <c r="D135" s="214"/>
      <c r="E135" s="214"/>
    </row>
    <row r="136" spans="1:5" ht="18" hidden="1" x14ac:dyDescent="0.25">
      <c r="A136" s="262" t="s">
        <v>123</v>
      </c>
      <c r="B136" s="31"/>
      <c r="C136" s="291"/>
      <c r="D136" s="214"/>
      <c r="E136" s="214"/>
    </row>
    <row r="137" spans="1:5" ht="31.2" hidden="1" x14ac:dyDescent="0.25">
      <c r="A137" s="262" t="s">
        <v>123</v>
      </c>
      <c r="B137" s="31" t="s">
        <v>148</v>
      </c>
      <c r="C137" s="299">
        <v>0</v>
      </c>
      <c r="D137" s="224">
        <v>0</v>
      </c>
      <c r="E137" s="224">
        <v>0</v>
      </c>
    </row>
    <row r="138" spans="1:5" ht="31.2" x14ac:dyDescent="0.25">
      <c r="A138" s="258" t="s">
        <v>123</v>
      </c>
      <c r="B138" s="34" t="s">
        <v>149</v>
      </c>
      <c r="C138" s="295">
        <f>C140+C139</f>
        <v>2314.4</v>
      </c>
      <c r="D138" s="221">
        <f>D140</f>
        <v>15.1</v>
      </c>
      <c r="E138" s="221">
        <f>E140</f>
        <v>15.7</v>
      </c>
    </row>
    <row r="139" spans="1:5" ht="69" customHeight="1" x14ac:dyDescent="0.25">
      <c r="A139" s="244" t="s">
        <v>123</v>
      </c>
      <c r="B139" s="19" t="s">
        <v>395</v>
      </c>
      <c r="C139" s="285">
        <v>2300</v>
      </c>
      <c r="D139" s="210">
        <v>0</v>
      </c>
      <c r="E139" s="210">
        <v>0</v>
      </c>
    </row>
    <row r="140" spans="1:5" ht="38.25" customHeight="1" x14ac:dyDescent="0.25">
      <c r="A140" s="244" t="s">
        <v>123</v>
      </c>
      <c r="B140" s="19" t="s">
        <v>379</v>
      </c>
      <c r="C140" s="285">
        <v>14.4</v>
      </c>
      <c r="D140" s="210">
        <v>15.1</v>
      </c>
      <c r="E140" s="210">
        <v>15.7</v>
      </c>
    </row>
    <row r="141" spans="1:5" ht="31.2" customHeight="1" x14ac:dyDescent="0.25">
      <c r="A141" s="258" t="s">
        <v>123</v>
      </c>
      <c r="B141" s="34" t="s">
        <v>145</v>
      </c>
      <c r="C141" s="295">
        <v>285.7</v>
      </c>
      <c r="D141" s="221">
        <v>298.8</v>
      </c>
      <c r="E141" s="221">
        <v>310.8</v>
      </c>
    </row>
    <row r="142" spans="1:5" ht="31.2" customHeight="1" x14ac:dyDescent="0.25">
      <c r="A142" s="268" t="s">
        <v>123</v>
      </c>
      <c r="B142" s="269" t="s">
        <v>146</v>
      </c>
      <c r="C142" s="270">
        <f>C143</f>
        <v>10</v>
      </c>
      <c r="D142" s="221"/>
      <c r="E142" s="221"/>
    </row>
    <row r="143" spans="1:5" ht="31.2" customHeight="1" x14ac:dyDescent="0.25">
      <c r="A143" s="271" t="s">
        <v>123</v>
      </c>
      <c r="B143" s="272" t="s">
        <v>148</v>
      </c>
      <c r="C143" s="273">
        <v>10</v>
      </c>
      <c r="D143" s="221"/>
      <c r="E143" s="221"/>
    </row>
    <row r="144" spans="1:5" x14ac:dyDescent="0.3">
      <c r="A144" s="369" t="s">
        <v>150</v>
      </c>
      <c r="B144" s="369"/>
      <c r="C144" s="228">
        <f>C17+C60</f>
        <v>51010.590000000004</v>
      </c>
      <c r="D144" s="228" t="e">
        <f>D17+D60</f>
        <v>#REF!</v>
      </c>
      <c r="E144" s="228" t="e">
        <f>E17+E60</f>
        <v>#REF!</v>
      </c>
    </row>
  </sheetData>
  <sheetProtection selectLockedCells="1" selectUnlockedCells="1"/>
  <mergeCells count="4">
    <mergeCell ref="A11:E11"/>
    <mergeCell ref="A144:B144"/>
    <mergeCell ref="A12:E12"/>
    <mergeCell ref="A13:E13"/>
  </mergeCells>
  <phoneticPr fontId="15" type="noConversion"/>
  <pageMargins left="0.78749999999999998" right="0.39374999999999999" top="0.39374999999999999" bottom="0.39374999999999999" header="0.51180555555555551" footer="0.51180555555555551"/>
  <pageSetup paperSize="9" scale="64" firstPageNumber="0" fitToHeight="3" orientation="portrait" r:id="rId1"/>
  <headerFooter alignWithMargins="0"/>
  <rowBreaks count="1" manualBreakCount="1">
    <brk id="5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view="pageBreakPreview" topLeftCell="A10" zoomScaleNormal="100" zoomScaleSheetLayoutView="100" workbookViewId="0">
      <selection activeCell="J12" sqref="J12"/>
    </sheetView>
  </sheetViews>
  <sheetFormatPr defaultRowHeight="13.2" x14ac:dyDescent="0.25"/>
  <cols>
    <col min="1" max="1" width="36.5546875" customWidth="1"/>
    <col min="2" max="2" width="35.5546875" customWidth="1"/>
    <col min="3" max="3" width="13.88671875" customWidth="1"/>
    <col min="4" max="4" width="8.88671875" hidden="1" customWidth="1"/>
    <col min="5" max="6" width="13.88671875" hidden="1" customWidth="1"/>
    <col min="9" max="9" width="21.6640625" customWidth="1"/>
    <col min="10" max="10" width="14.5546875" customWidth="1"/>
    <col min="11" max="11" width="12.33203125" customWidth="1"/>
    <col min="12" max="12" width="45.5546875" customWidth="1"/>
  </cols>
  <sheetData>
    <row r="1" spans="1:11" ht="15.6" x14ac:dyDescent="0.3">
      <c r="A1" s="5"/>
      <c r="B1" s="266"/>
      <c r="C1" s="267" t="s">
        <v>151</v>
      </c>
      <c r="D1" s="3"/>
      <c r="E1" s="3"/>
      <c r="F1" s="3"/>
      <c r="G1" s="3"/>
      <c r="H1" s="3"/>
      <c r="I1" s="3"/>
      <c r="J1" s="3"/>
      <c r="K1" s="3"/>
    </row>
    <row r="2" spans="1:11" ht="15.6" x14ac:dyDescent="0.3">
      <c r="A2" s="5"/>
      <c r="B2" s="266"/>
      <c r="C2" s="267" t="s">
        <v>1</v>
      </c>
      <c r="D2" s="3"/>
      <c r="E2" s="3"/>
      <c r="F2" s="3"/>
      <c r="G2" s="3"/>
      <c r="H2" s="3"/>
      <c r="I2" s="3"/>
      <c r="J2" s="3"/>
      <c r="K2" s="3"/>
    </row>
    <row r="3" spans="1:11" ht="15.6" x14ac:dyDescent="0.3">
      <c r="A3" s="5"/>
      <c r="B3" s="266"/>
      <c r="C3" s="267" t="s">
        <v>389</v>
      </c>
      <c r="D3" s="3"/>
      <c r="E3" s="3"/>
      <c r="F3" s="3"/>
      <c r="G3" s="3"/>
      <c r="H3" s="3"/>
      <c r="I3" s="3"/>
      <c r="J3" s="3"/>
      <c r="K3" s="3"/>
    </row>
    <row r="4" spans="1:11" ht="15.6" x14ac:dyDescent="0.3">
      <c r="A4" s="5"/>
      <c r="B4" s="266"/>
      <c r="C4" s="267" t="s">
        <v>416</v>
      </c>
      <c r="D4" s="3"/>
      <c r="E4" s="3"/>
      <c r="F4" s="3"/>
      <c r="G4" s="3"/>
      <c r="H4" s="3"/>
      <c r="I4" s="3"/>
      <c r="J4" s="3"/>
      <c r="K4" s="3"/>
    </row>
    <row r="5" spans="1:11" ht="15.6" x14ac:dyDescent="0.3">
      <c r="A5" s="5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6" x14ac:dyDescent="0.3">
      <c r="A6" s="5"/>
      <c r="B6" s="266"/>
      <c r="C6" s="267" t="s">
        <v>151</v>
      </c>
      <c r="D6" s="3"/>
      <c r="E6" s="3"/>
      <c r="F6" s="3"/>
      <c r="G6" s="3"/>
      <c r="H6" s="3"/>
      <c r="I6" s="3"/>
      <c r="J6" s="3"/>
      <c r="K6" s="3"/>
    </row>
    <row r="7" spans="1:11" ht="15.6" x14ac:dyDescent="0.3">
      <c r="A7" s="5"/>
      <c r="B7" s="266"/>
      <c r="C7" s="267" t="s">
        <v>1</v>
      </c>
      <c r="D7" s="3"/>
      <c r="E7" s="3"/>
      <c r="F7" s="3"/>
      <c r="G7" s="3"/>
      <c r="H7" s="3"/>
      <c r="I7" s="3"/>
      <c r="J7" s="3"/>
      <c r="K7" s="3"/>
    </row>
    <row r="8" spans="1:11" ht="15.6" x14ac:dyDescent="0.3">
      <c r="A8" s="5"/>
      <c r="B8" s="266"/>
      <c r="C8" s="267" t="s">
        <v>389</v>
      </c>
      <c r="D8" s="3"/>
      <c r="E8" s="3"/>
      <c r="F8" s="3"/>
      <c r="G8" s="3"/>
      <c r="H8" s="3"/>
      <c r="I8" s="3"/>
      <c r="J8" s="3"/>
      <c r="K8" s="3"/>
    </row>
    <row r="9" spans="1:11" ht="15.6" x14ac:dyDescent="0.3">
      <c r="A9" s="5"/>
      <c r="B9" s="266"/>
      <c r="C9" s="267" t="s">
        <v>401</v>
      </c>
      <c r="D9" s="3"/>
      <c r="E9" s="3"/>
      <c r="F9" s="3"/>
      <c r="G9" s="3"/>
      <c r="H9" s="3"/>
      <c r="I9" s="3"/>
      <c r="J9" s="3"/>
      <c r="K9" s="3"/>
    </row>
    <row r="10" spans="1:11" ht="15.6" x14ac:dyDescent="0.3">
      <c r="A10" s="5"/>
      <c r="B10" s="266"/>
      <c r="C10" s="267" t="s">
        <v>403</v>
      </c>
      <c r="D10" s="3"/>
      <c r="E10" s="3"/>
      <c r="F10" s="3"/>
      <c r="G10" s="3"/>
      <c r="H10" s="3"/>
      <c r="I10" s="3"/>
      <c r="J10" s="3"/>
      <c r="K10" s="3"/>
    </row>
    <row r="11" spans="1:11" ht="15.6" x14ac:dyDescent="0.3">
      <c r="A11" s="5"/>
      <c r="B11" s="3"/>
      <c r="C11" s="3"/>
    </row>
    <row r="12" spans="1:11" ht="15.6" x14ac:dyDescent="0.3">
      <c r="A12" s="5"/>
      <c r="B12" s="3"/>
      <c r="C12" s="3"/>
    </row>
    <row r="13" spans="1:11" ht="15.6" x14ac:dyDescent="0.3">
      <c r="A13" s="5"/>
      <c r="B13" s="372"/>
      <c r="C13" s="372"/>
    </row>
    <row r="14" spans="1:11" ht="15.6" x14ac:dyDescent="0.3">
      <c r="A14" s="374" t="s">
        <v>362</v>
      </c>
      <c r="B14" s="374"/>
      <c r="C14" s="374"/>
      <c r="D14" s="374"/>
      <c r="E14" s="374"/>
      <c r="F14" s="374"/>
    </row>
    <row r="15" spans="1:11" ht="15.6" x14ac:dyDescent="0.3">
      <c r="A15" s="5"/>
      <c r="C15" s="5" t="s">
        <v>3</v>
      </c>
    </row>
    <row r="16" spans="1:11" ht="124.8" x14ac:dyDescent="0.25">
      <c r="A16" s="12" t="s">
        <v>5</v>
      </c>
      <c r="B16" s="12" t="s">
        <v>152</v>
      </c>
      <c r="C16" s="6" t="s">
        <v>350</v>
      </c>
      <c r="D16" s="6" t="s">
        <v>153</v>
      </c>
      <c r="E16" s="6" t="s">
        <v>358</v>
      </c>
      <c r="F16" s="6" t="s">
        <v>359</v>
      </c>
      <c r="G16" s="4"/>
    </row>
    <row r="17" spans="1:12" ht="41.4" x14ac:dyDescent="0.25">
      <c r="A17" s="42" t="s">
        <v>154</v>
      </c>
      <c r="B17" s="43" t="s">
        <v>155</v>
      </c>
      <c r="C17" s="44">
        <f>C18</f>
        <v>1614.4245599999922</v>
      </c>
      <c r="D17" s="204">
        <f>D18</f>
        <v>-86.19999999999709</v>
      </c>
      <c r="E17" s="44" t="e">
        <f>E18</f>
        <v>#REF!</v>
      </c>
      <c r="F17" s="44" t="e">
        <f>F18</f>
        <v>#REF!</v>
      </c>
      <c r="G17" s="171"/>
      <c r="J17" s="373"/>
      <c r="K17" s="373"/>
      <c r="L17" s="373"/>
    </row>
    <row r="18" spans="1:12" ht="31.2" x14ac:dyDescent="0.25">
      <c r="A18" s="36" t="s">
        <v>156</v>
      </c>
      <c r="B18" s="45" t="s">
        <v>157</v>
      </c>
      <c r="C18" s="46">
        <f>C23+C19</f>
        <v>1614.4245599999922</v>
      </c>
      <c r="D18" s="204">
        <f>D19+D23</f>
        <v>-86.19999999999709</v>
      </c>
      <c r="E18" s="46" t="e">
        <f>E23+E19</f>
        <v>#REF!</v>
      </c>
      <c r="F18" s="46" t="e">
        <f>F23+F19</f>
        <v>#REF!</v>
      </c>
      <c r="G18" s="171"/>
      <c r="J18" s="13"/>
    </row>
    <row r="19" spans="1:12" ht="31.2" x14ac:dyDescent="0.25">
      <c r="A19" s="36" t="s">
        <v>158</v>
      </c>
      <c r="B19" s="45" t="s">
        <v>159</v>
      </c>
      <c r="C19" s="46">
        <f>C21</f>
        <v>-51010.590000000004</v>
      </c>
      <c r="D19" s="204">
        <f>D20</f>
        <v>-30803.599999999999</v>
      </c>
      <c r="E19" s="46">
        <f>E21</f>
        <v>-43437</v>
      </c>
      <c r="F19" s="46">
        <f>F21</f>
        <v>-44146.3</v>
      </c>
      <c r="G19" s="171"/>
      <c r="J19" s="13"/>
    </row>
    <row r="20" spans="1:12" ht="31.2" x14ac:dyDescent="0.25">
      <c r="A20" s="36" t="s">
        <v>160</v>
      </c>
      <c r="B20" s="45" t="s">
        <v>161</v>
      </c>
      <c r="C20" s="46">
        <f>C21</f>
        <v>-51010.590000000004</v>
      </c>
      <c r="D20" s="204">
        <f>D21</f>
        <v>-30803.599999999999</v>
      </c>
      <c r="E20" s="46">
        <f>E21</f>
        <v>-43437</v>
      </c>
      <c r="F20" s="46">
        <f>F21</f>
        <v>-44146.3</v>
      </c>
      <c r="G20" s="171"/>
      <c r="H20" s="171"/>
      <c r="J20" s="13"/>
    </row>
    <row r="21" spans="1:12" ht="31.2" x14ac:dyDescent="0.25">
      <c r="A21" s="36" t="s">
        <v>162</v>
      </c>
      <c r="B21" s="45" t="s">
        <v>163</v>
      </c>
      <c r="C21" s="46">
        <f>C22</f>
        <v>-51010.590000000004</v>
      </c>
      <c r="D21" s="204">
        <f>D22</f>
        <v>-30803.599999999999</v>
      </c>
      <c r="E21" s="46">
        <f>E22</f>
        <v>-43437</v>
      </c>
      <c r="F21" s="46">
        <f>F22</f>
        <v>-44146.3</v>
      </c>
      <c r="G21" s="171"/>
      <c r="H21" s="171"/>
      <c r="J21" s="13"/>
    </row>
    <row r="22" spans="1:12" ht="46.8" x14ac:dyDescent="0.25">
      <c r="A22" s="47" t="s">
        <v>164</v>
      </c>
      <c r="B22" s="48" t="s">
        <v>165</v>
      </c>
      <c r="C22" s="50">
        <f>-'Прилож 1(доход) '!C144</f>
        <v>-51010.590000000004</v>
      </c>
      <c r="D22" s="204">
        <v>-30803.599999999999</v>
      </c>
      <c r="E22" s="49">
        <v>-43437</v>
      </c>
      <c r="F22" s="49">
        <v>-44146.3</v>
      </c>
      <c r="G22" s="171"/>
      <c r="H22" s="171"/>
      <c r="I22" s="51"/>
      <c r="J22" s="13"/>
      <c r="L22" s="14"/>
    </row>
    <row r="23" spans="1:12" ht="31.2" x14ac:dyDescent="0.25">
      <c r="A23" s="36" t="s">
        <v>166</v>
      </c>
      <c r="B23" s="45" t="s">
        <v>167</v>
      </c>
      <c r="C23" s="46">
        <f t="shared" ref="C23:F25" si="0">C24</f>
        <v>52625.014559999996</v>
      </c>
      <c r="D23" s="204">
        <f t="shared" si="0"/>
        <v>30717.4</v>
      </c>
      <c r="E23" s="46" t="e">
        <f t="shared" si="0"/>
        <v>#REF!</v>
      </c>
      <c r="F23" s="46" t="e">
        <f t="shared" si="0"/>
        <v>#REF!</v>
      </c>
      <c r="G23" s="171"/>
      <c r="H23" s="171"/>
      <c r="J23" s="13"/>
    </row>
    <row r="24" spans="1:12" ht="31.2" x14ac:dyDescent="0.25">
      <c r="A24" s="36" t="s">
        <v>168</v>
      </c>
      <c r="B24" s="45" t="s">
        <v>169</v>
      </c>
      <c r="C24" s="46">
        <f t="shared" si="0"/>
        <v>52625.014559999996</v>
      </c>
      <c r="D24" s="204">
        <f t="shared" si="0"/>
        <v>30717.4</v>
      </c>
      <c r="E24" s="46" t="e">
        <f t="shared" si="0"/>
        <v>#REF!</v>
      </c>
      <c r="F24" s="46" t="e">
        <f t="shared" si="0"/>
        <v>#REF!</v>
      </c>
      <c r="G24" s="171"/>
      <c r="H24" s="171"/>
      <c r="J24" s="13"/>
    </row>
    <row r="25" spans="1:12" ht="31.2" x14ac:dyDescent="0.25">
      <c r="A25" s="36" t="s">
        <v>170</v>
      </c>
      <c r="B25" s="45" t="s">
        <v>171</v>
      </c>
      <c r="C25" s="46">
        <f t="shared" si="0"/>
        <v>52625.014559999996</v>
      </c>
      <c r="D25" s="204">
        <f t="shared" si="0"/>
        <v>30717.4</v>
      </c>
      <c r="E25" s="46" t="e">
        <f t="shared" si="0"/>
        <v>#REF!</v>
      </c>
      <c r="F25" s="46" t="e">
        <f t="shared" si="0"/>
        <v>#REF!</v>
      </c>
      <c r="G25" s="171"/>
      <c r="H25" s="171"/>
      <c r="J25" s="13"/>
    </row>
    <row r="26" spans="1:12" ht="46.8" x14ac:dyDescent="0.25">
      <c r="A26" s="47" t="s">
        <v>172</v>
      </c>
      <c r="B26" s="48" t="s">
        <v>173</v>
      </c>
      <c r="C26" s="50">
        <f>'Прилож 3 (РАСХОДЫ)'!G15</f>
        <v>52625.014559999996</v>
      </c>
      <c r="D26" s="204">
        <v>30717.4</v>
      </c>
      <c r="E26" s="50" t="e">
        <f>'Прилож 3 (РАСХОДЫ)'!H15</f>
        <v>#REF!</v>
      </c>
      <c r="F26" s="50" t="e">
        <f>'Прилож 3 (РАСХОДЫ)'!I15</f>
        <v>#REF!</v>
      </c>
      <c r="G26" s="171"/>
      <c r="H26" s="171"/>
      <c r="I26" s="32"/>
      <c r="J26" s="13"/>
    </row>
    <row r="27" spans="1:12" x14ac:dyDescent="0.25">
      <c r="A27" s="32"/>
      <c r="B27" s="32"/>
      <c r="C27" s="32"/>
    </row>
  </sheetData>
  <sheetProtection selectLockedCells="1" selectUnlockedCells="1"/>
  <mergeCells count="3">
    <mergeCell ref="B13:C13"/>
    <mergeCell ref="J17:L17"/>
    <mergeCell ref="A14:F14"/>
  </mergeCells>
  <pageMargins left="0.78749999999999998" right="0.39374999999999999" top="0.98402777777777772" bottom="0.98402777777777772" header="0.51180555555555551" footer="0.51180555555555551"/>
  <pageSetup paperSize="9" firstPageNumber="0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98"/>
  <sheetViews>
    <sheetView tabSelected="1" view="pageBreakPreview" zoomScale="80" zoomScaleNormal="100" zoomScaleSheetLayoutView="80" workbookViewId="0">
      <selection activeCell="P25" sqref="P25"/>
    </sheetView>
  </sheetViews>
  <sheetFormatPr defaultRowHeight="13.2" x14ac:dyDescent="0.25"/>
  <cols>
    <col min="1" max="1" width="56.109375" style="157" customWidth="1"/>
    <col min="2" max="2" width="7.109375" style="158" customWidth="1"/>
    <col min="3" max="4" width="6" style="158" customWidth="1"/>
    <col min="5" max="5" width="14.109375" style="158" customWidth="1"/>
    <col min="6" max="6" width="8.6640625" style="158" customWidth="1"/>
    <col min="7" max="7" width="19.44140625" style="203" customWidth="1"/>
    <col min="8" max="9" width="13.109375" style="172" hidden="1" customWidth="1"/>
    <col min="11" max="11" width="11.88671875" customWidth="1"/>
  </cols>
  <sheetData>
    <row r="1" spans="1:13" ht="13.8" x14ac:dyDescent="0.25">
      <c r="A1" s="148"/>
      <c r="B1" s="16"/>
      <c r="C1" s="16"/>
      <c r="D1" s="16"/>
      <c r="E1" s="16"/>
      <c r="F1" s="16"/>
      <c r="G1" s="267" t="s">
        <v>174</v>
      </c>
    </row>
    <row r="2" spans="1:13" ht="13.8" x14ac:dyDescent="0.25">
      <c r="A2" s="148"/>
      <c r="B2" s="16"/>
      <c r="C2" s="16"/>
      <c r="D2" s="16"/>
      <c r="E2" s="16"/>
      <c r="F2" s="16"/>
      <c r="G2" s="267" t="s">
        <v>1</v>
      </c>
    </row>
    <row r="3" spans="1:13" ht="13.8" x14ac:dyDescent="0.25">
      <c r="A3" s="148"/>
      <c r="B3" s="16"/>
      <c r="C3" s="16"/>
      <c r="D3" s="16"/>
      <c r="E3" s="16"/>
      <c r="F3" s="16"/>
      <c r="G3" s="267" t="s">
        <v>389</v>
      </c>
    </row>
    <row r="4" spans="1:13" ht="13.8" x14ac:dyDescent="0.25">
      <c r="A4" s="148"/>
      <c r="B4" s="16"/>
      <c r="C4" s="16"/>
      <c r="D4" s="16"/>
      <c r="E4" s="16"/>
      <c r="F4" s="16"/>
      <c r="G4" s="267" t="s">
        <v>416</v>
      </c>
    </row>
    <row r="5" spans="1:13" ht="13.8" x14ac:dyDescent="0.25">
      <c r="A5" s="148"/>
      <c r="B5" s="16"/>
      <c r="C5" s="16"/>
      <c r="D5" s="16"/>
      <c r="E5" s="16"/>
      <c r="F5" s="16"/>
      <c r="G5" s="173"/>
    </row>
    <row r="6" spans="1:13" ht="13.8" x14ac:dyDescent="0.25">
      <c r="A6" s="148"/>
      <c r="B6" s="16"/>
      <c r="C6" s="16"/>
      <c r="D6" s="16"/>
      <c r="E6" s="16"/>
      <c r="F6" s="16"/>
      <c r="G6" s="267" t="s">
        <v>174</v>
      </c>
    </row>
    <row r="7" spans="1:13" ht="13.8" x14ac:dyDescent="0.25">
      <c r="A7" s="148"/>
      <c r="B7" s="16"/>
      <c r="C7" s="16"/>
      <c r="D7" s="16"/>
      <c r="E7" s="16"/>
      <c r="F7" s="16"/>
      <c r="G7" s="267" t="s">
        <v>1</v>
      </c>
    </row>
    <row r="8" spans="1:13" ht="13.8" x14ac:dyDescent="0.25">
      <c r="A8" s="148"/>
      <c r="B8" s="16"/>
      <c r="C8" s="16"/>
      <c r="D8" s="16"/>
      <c r="E8" s="16"/>
      <c r="F8" s="16"/>
      <c r="G8" s="267" t="s">
        <v>389</v>
      </c>
    </row>
    <row r="9" spans="1:13" ht="13.8" x14ac:dyDescent="0.25">
      <c r="A9" s="148"/>
      <c r="B9" s="16"/>
      <c r="C9" s="16"/>
      <c r="D9" s="16"/>
      <c r="E9" s="16"/>
      <c r="F9" s="16"/>
      <c r="G9" s="267" t="s">
        <v>402</v>
      </c>
    </row>
    <row r="10" spans="1:13" ht="13.8" x14ac:dyDescent="0.25">
      <c r="A10" s="148"/>
      <c r="B10" s="16"/>
      <c r="C10" s="16"/>
      <c r="D10" s="16"/>
      <c r="E10" s="16"/>
      <c r="F10" s="16"/>
      <c r="G10" s="267" t="s">
        <v>403</v>
      </c>
    </row>
    <row r="11" spans="1:13" ht="15.6" x14ac:dyDescent="0.25">
      <c r="A11" s="375" t="s">
        <v>175</v>
      </c>
      <c r="B11" s="375"/>
      <c r="C11" s="375"/>
      <c r="D11" s="375"/>
      <c r="E11" s="375"/>
      <c r="F11" s="375"/>
      <c r="G11" s="375"/>
      <c r="H11" s="375"/>
      <c r="I11" s="375"/>
    </row>
    <row r="12" spans="1:13" ht="66.75" customHeight="1" x14ac:dyDescent="0.25">
      <c r="A12" s="376" t="s">
        <v>363</v>
      </c>
      <c r="B12" s="376"/>
      <c r="C12" s="376"/>
      <c r="D12" s="376"/>
      <c r="E12" s="376"/>
      <c r="F12" s="376"/>
      <c r="G12" s="376"/>
      <c r="H12" s="376"/>
      <c r="I12" s="376"/>
    </row>
    <row r="13" spans="1:13" ht="13.8" x14ac:dyDescent="0.25">
      <c r="A13" s="37"/>
      <c r="B13" s="38"/>
      <c r="C13" s="149"/>
      <c r="D13" s="149"/>
      <c r="E13" s="149"/>
      <c r="F13" s="149"/>
      <c r="G13" s="174" t="s">
        <v>3</v>
      </c>
      <c r="H13" s="174" t="s">
        <v>3</v>
      </c>
      <c r="I13" s="174" t="s">
        <v>3</v>
      </c>
    </row>
    <row r="14" spans="1:13" ht="41.4" x14ac:dyDescent="0.25">
      <c r="A14" s="87" t="s">
        <v>5</v>
      </c>
      <c r="B14" s="147" t="s">
        <v>176</v>
      </c>
      <c r="C14" s="147" t="s">
        <v>177</v>
      </c>
      <c r="D14" s="147" t="s">
        <v>178</v>
      </c>
      <c r="E14" s="147" t="s">
        <v>179</v>
      </c>
      <c r="F14" s="147" t="s">
        <v>180</v>
      </c>
      <c r="G14" s="175" t="s">
        <v>350</v>
      </c>
      <c r="H14" s="175" t="s">
        <v>356</v>
      </c>
      <c r="I14" s="175" t="s">
        <v>357</v>
      </c>
    </row>
    <row r="15" spans="1:13" ht="13.8" x14ac:dyDescent="0.25">
      <c r="A15" s="64" t="s">
        <v>181</v>
      </c>
      <c r="B15" s="65"/>
      <c r="C15" s="65"/>
      <c r="D15" s="65"/>
      <c r="E15" s="65"/>
      <c r="F15" s="65"/>
      <c r="G15" s="176">
        <f>G16</f>
        <v>52625.014559999996</v>
      </c>
      <c r="H15" s="176" t="e">
        <f>H16</f>
        <v>#REF!</v>
      </c>
      <c r="I15" s="176" t="e">
        <f>I16</f>
        <v>#REF!</v>
      </c>
      <c r="J15" s="172"/>
      <c r="M15" s="172"/>
    </row>
    <row r="16" spans="1:13" ht="41.4" x14ac:dyDescent="0.25">
      <c r="A16" s="64" t="s">
        <v>344</v>
      </c>
      <c r="B16" s="66">
        <v>680</v>
      </c>
      <c r="C16" s="65"/>
      <c r="D16" s="65"/>
      <c r="E16" s="65"/>
      <c r="F16" s="65"/>
      <c r="G16" s="176">
        <f>G17+G90+G96+G118+G137+G179</f>
        <v>52625.014559999996</v>
      </c>
      <c r="H16" s="176" t="e">
        <f>H17+H90+H96+H118+H137+H179</f>
        <v>#REF!</v>
      </c>
      <c r="I16" s="176" t="e">
        <f>I17+I90+I96+I118+I137+I179</f>
        <v>#REF!</v>
      </c>
      <c r="J16" s="172"/>
    </row>
    <row r="17" spans="1:18" ht="13.8" x14ac:dyDescent="0.25">
      <c r="A17" s="67" t="s">
        <v>182</v>
      </c>
      <c r="B17" s="68">
        <v>680</v>
      </c>
      <c r="C17" s="69" t="s">
        <v>183</v>
      </c>
      <c r="D17" s="69"/>
      <c r="E17" s="69"/>
      <c r="F17" s="69"/>
      <c r="G17" s="177">
        <f>G18+G25+G33+G44+G48+G53+G57</f>
        <v>21271.324559999997</v>
      </c>
      <c r="H17" s="177">
        <f>H18+H25+H33+H44+H48+H53+H57</f>
        <v>16974.995930000001</v>
      </c>
      <c r="I17" s="177">
        <f>I18+I25+I33+I44+I48+I53+I57</f>
        <v>17120.895930000002</v>
      </c>
      <c r="J17" s="172"/>
    </row>
    <row r="18" spans="1:18" ht="41.4" x14ac:dyDescent="0.25">
      <c r="A18" s="70" t="s">
        <v>184</v>
      </c>
      <c r="B18" s="71">
        <v>680</v>
      </c>
      <c r="C18" s="72" t="s">
        <v>183</v>
      </c>
      <c r="D18" s="72" t="s">
        <v>185</v>
      </c>
      <c r="E18" s="72"/>
      <c r="F18" s="72"/>
      <c r="G18" s="178">
        <f>G19+G22</f>
        <v>3399.7</v>
      </c>
      <c r="H18" s="178">
        <f t="shared" ref="H18:I20" si="0">H19</f>
        <v>3063.58</v>
      </c>
      <c r="I18" s="178">
        <f t="shared" si="0"/>
        <v>3063.58</v>
      </c>
      <c r="J18" s="172"/>
    </row>
    <row r="19" spans="1:18" ht="22.5" customHeight="1" x14ac:dyDescent="0.25">
      <c r="A19" s="73" t="s">
        <v>346</v>
      </c>
      <c r="B19" s="74">
        <v>680</v>
      </c>
      <c r="C19" s="75" t="s">
        <v>183</v>
      </c>
      <c r="D19" s="75" t="s">
        <v>185</v>
      </c>
      <c r="E19" s="76" t="s">
        <v>186</v>
      </c>
      <c r="F19" s="75"/>
      <c r="G19" s="179">
        <f>G20</f>
        <v>3099.7</v>
      </c>
      <c r="H19" s="179">
        <f t="shared" si="0"/>
        <v>3063.58</v>
      </c>
      <c r="I19" s="179">
        <f t="shared" si="0"/>
        <v>3063.58</v>
      </c>
      <c r="J19" s="172"/>
    </row>
    <row r="20" spans="1:18" ht="33.75" customHeight="1" x14ac:dyDescent="0.25">
      <c r="A20" s="77" t="s">
        <v>187</v>
      </c>
      <c r="B20" s="74">
        <v>680</v>
      </c>
      <c r="C20" s="75" t="s">
        <v>183</v>
      </c>
      <c r="D20" s="75" t="s">
        <v>185</v>
      </c>
      <c r="E20" s="76" t="s">
        <v>188</v>
      </c>
      <c r="F20" s="75"/>
      <c r="G20" s="179">
        <f>G21</f>
        <v>3099.7</v>
      </c>
      <c r="H20" s="179">
        <f t="shared" si="0"/>
        <v>3063.58</v>
      </c>
      <c r="I20" s="179">
        <f t="shared" si="0"/>
        <v>3063.58</v>
      </c>
      <c r="J20" s="172"/>
    </row>
    <row r="21" spans="1:18" ht="62.25" customHeight="1" x14ac:dyDescent="0.25">
      <c r="A21" s="77" t="s">
        <v>189</v>
      </c>
      <c r="B21" s="74">
        <v>680</v>
      </c>
      <c r="C21" s="75" t="s">
        <v>183</v>
      </c>
      <c r="D21" s="75" t="s">
        <v>185</v>
      </c>
      <c r="E21" s="76" t="s">
        <v>188</v>
      </c>
      <c r="F21" s="75" t="s">
        <v>190</v>
      </c>
      <c r="G21" s="179">
        <f>2440.6+623+36.1</f>
        <v>3099.7</v>
      </c>
      <c r="H21" s="179">
        <f>2440.6+622.98</f>
        <v>3063.58</v>
      </c>
      <c r="I21" s="179">
        <f>2440.6+622.98</f>
        <v>3063.58</v>
      </c>
      <c r="J21" s="172"/>
    </row>
    <row r="22" spans="1:18" ht="13.8" x14ac:dyDescent="0.25">
      <c r="A22" s="73" t="s">
        <v>217</v>
      </c>
      <c r="B22" s="85">
        <v>680</v>
      </c>
      <c r="C22" s="76" t="s">
        <v>183</v>
      </c>
      <c r="D22" s="76" t="s">
        <v>185</v>
      </c>
      <c r="E22" s="94" t="s">
        <v>218</v>
      </c>
      <c r="F22" s="76"/>
      <c r="G22" s="179">
        <f>G23</f>
        <v>300</v>
      </c>
      <c r="H22" s="183">
        <f t="shared" ref="H22:I23" si="1">H23</f>
        <v>0</v>
      </c>
      <c r="I22" s="183">
        <f t="shared" si="1"/>
        <v>0</v>
      </c>
    </row>
    <row r="23" spans="1:18" ht="55.2" x14ac:dyDescent="0.25">
      <c r="A23" s="77" t="s">
        <v>419</v>
      </c>
      <c r="B23" s="74">
        <v>680</v>
      </c>
      <c r="C23" s="75" t="s">
        <v>183</v>
      </c>
      <c r="D23" s="75" t="s">
        <v>185</v>
      </c>
      <c r="E23" s="75" t="s">
        <v>420</v>
      </c>
      <c r="F23" s="75"/>
      <c r="G23" s="179">
        <f>G24</f>
        <v>300</v>
      </c>
      <c r="H23" s="179">
        <f t="shared" si="1"/>
        <v>0</v>
      </c>
      <c r="I23" s="179">
        <f t="shared" si="1"/>
        <v>0</v>
      </c>
      <c r="J23" s="234"/>
    </row>
    <row r="24" spans="1:18" ht="60" customHeight="1" x14ac:dyDescent="0.25">
      <c r="A24" s="77" t="s">
        <v>421</v>
      </c>
      <c r="B24" s="74">
        <v>680</v>
      </c>
      <c r="C24" s="75" t="s">
        <v>183</v>
      </c>
      <c r="D24" s="75" t="s">
        <v>185</v>
      </c>
      <c r="E24" s="75" t="s">
        <v>420</v>
      </c>
      <c r="F24" s="75" t="s">
        <v>190</v>
      </c>
      <c r="G24" s="179">
        <v>300</v>
      </c>
      <c r="H24" s="179"/>
      <c r="I24" s="179"/>
      <c r="J24" s="172"/>
    </row>
    <row r="25" spans="1:18" ht="51" customHeight="1" x14ac:dyDescent="0.25">
      <c r="A25" s="61" t="s">
        <v>191</v>
      </c>
      <c r="B25" s="62">
        <v>680</v>
      </c>
      <c r="C25" s="63" t="s">
        <v>183</v>
      </c>
      <c r="D25" s="63" t="s">
        <v>192</v>
      </c>
      <c r="E25" s="63"/>
      <c r="F25" s="63"/>
      <c r="G25" s="180">
        <f>G26</f>
        <v>168</v>
      </c>
      <c r="H25" s="180">
        <f>H26</f>
        <v>168</v>
      </c>
      <c r="I25" s="180">
        <f>I26</f>
        <v>168</v>
      </c>
    </row>
    <row r="26" spans="1:18" ht="13.8" x14ac:dyDescent="0.25">
      <c r="A26" s="78" t="s">
        <v>347</v>
      </c>
      <c r="B26" s="74">
        <v>680</v>
      </c>
      <c r="C26" s="75" t="s">
        <v>183</v>
      </c>
      <c r="D26" s="75" t="s">
        <v>192</v>
      </c>
      <c r="E26" s="75" t="s">
        <v>193</v>
      </c>
      <c r="F26" s="75"/>
      <c r="G26" s="179">
        <f>G27+G30</f>
        <v>168</v>
      </c>
      <c r="H26" s="179">
        <f>H27+H30</f>
        <v>168</v>
      </c>
      <c r="I26" s="179">
        <f>I27+I30</f>
        <v>168</v>
      </c>
      <c r="R26" s="172"/>
    </row>
    <row r="27" spans="1:18" ht="13.8" x14ac:dyDescent="0.25">
      <c r="A27" s="78" t="s">
        <v>194</v>
      </c>
      <c r="B27" s="74">
        <v>680</v>
      </c>
      <c r="C27" s="75" t="s">
        <v>183</v>
      </c>
      <c r="D27" s="75" t="s">
        <v>192</v>
      </c>
      <c r="E27" s="75" t="s">
        <v>195</v>
      </c>
      <c r="F27" s="75"/>
      <c r="G27" s="179">
        <f t="shared" ref="G27:I28" si="2">G28</f>
        <v>168</v>
      </c>
      <c r="H27" s="179">
        <f t="shared" si="2"/>
        <v>168</v>
      </c>
      <c r="I27" s="179">
        <f t="shared" si="2"/>
        <v>168</v>
      </c>
    </row>
    <row r="28" spans="1:18" ht="27.6" x14ac:dyDescent="0.25">
      <c r="A28" s="77" t="s">
        <v>196</v>
      </c>
      <c r="B28" s="74">
        <v>680</v>
      </c>
      <c r="C28" s="75" t="s">
        <v>183</v>
      </c>
      <c r="D28" s="75" t="s">
        <v>192</v>
      </c>
      <c r="E28" s="75" t="s">
        <v>197</v>
      </c>
      <c r="F28" s="75"/>
      <c r="G28" s="179">
        <f t="shared" si="2"/>
        <v>168</v>
      </c>
      <c r="H28" s="179">
        <f t="shared" si="2"/>
        <v>168</v>
      </c>
      <c r="I28" s="179">
        <f t="shared" si="2"/>
        <v>168</v>
      </c>
    </row>
    <row r="29" spans="1:18" ht="55.2" x14ac:dyDescent="0.25">
      <c r="A29" s="77" t="s">
        <v>189</v>
      </c>
      <c r="B29" s="74">
        <v>680</v>
      </c>
      <c r="C29" s="75" t="s">
        <v>183</v>
      </c>
      <c r="D29" s="75" t="s">
        <v>192</v>
      </c>
      <c r="E29" s="75" t="s">
        <v>197</v>
      </c>
      <c r="F29" s="75" t="s">
        <v>190</v>
      </c>
      <c r="G29" s="179">
        <v>168</v>
      </c>
      <c r="H29" s="179">
        <v>168</v>
      </c>
      <c r="I29" s="179">
        <v>168</v>
      </c>
    </row>
    <row r="30" spans="1:18" ht="13.8" hidden="1" x14ac:dyDescent="0.25">
      <c r="A30" s="77" t="s">
        <v>198</v>
      </c>
      <c r="B30" s="74">
        <v>680</v>
      </c>
      <c r="C30" s="75" t="s">
        <v>183</v>
      </c>
      <c r="D30" s="75" t="s">
        <v>192</v>
      </c>
      <c r="E30" s="75" t="s">
        <v>199</v>
      </c>
      <c r="F30" s="75"/>
      <c r="G30" s="179">
        <f t="shared" ref="G30:I31" si="3">G31</f>
        <v>0</v>
      </c>
      <c r="H30" s="179">
        <f t="shared" si="3"/>
        <v>0</v>
      </c>
      <c r="I30" s="179">
        <f t="shared" si="3"/>
        <v>0</v>
      </c>
    </row>
    <row r="31" spans="1:18" ht="27.6" hidden="1" x14ac:dyDescent="0.25">
      <c r="A31" s="77" t="s">
        <v>196</v>
      </c>
      <c r="B31" s="74">
        <v>680</v>
      </c>
      <c r="C31" s="75" t="s">
        <v>183</v>
      </c>
      <c r="D31" s="75" t="s">
        <v>192</v>
      </c>
      <c r="E31" s="75" t="s">
        <v>200</v>
      </c>
      <c r="F31" s="75"/>
      <c r="G31" s="179">
        <f t="shared" si="3"/>
        <v>0</v>
      </c>
      <c r="H31" s="179">
        <f t="shared" si="3"/>
        <v>0</v>
      </c>
      <c r="I31" s="179">
        <f t="shared" si="3"/>
        <v>0</v>
      </c>
    </row>
    <row r="32" spans="1:18" ht="55.2" hidden="1" x14ac:dyDescent="0.25">
      <c r="A32" s="77" t="s">
        <v>189</v>
      </c>
      <c r="B32" s="74">
        <v>680</v>
      </c>
      <c r="C32" s="75" t="s">
        <v>183</v>
      </c>
      <c r="D32" s="75" t="s">
        <v>192</v>
      </c>
      <c r="E32" s="75" t="s">
        <v>200</v>
      </c>
      <c r="F32" s="75" t="s">
        <v>190</v>
      </c>
      <c r="G32" s="179">
        <f>24.9-24.9</f>
        <v>0</v>
      </c>
      <c r="H32" s="179">
        <f>24.9-24.9</f>
        <v>0</v>
      </c>
      <c r="I32" s="179">
        <f>24.9-24.9</f>
        <v>0</v>
      </c>
    </row>
    <row r="33" spans="1:10" ht="55.2" x14ac:dyDescent="0.25">
      <c r="A33" s="79" t="s">
        <v>201</v>
      </c>
      <c r="B33" s="80">
        <v>680</v>
      </c>
      <c r="C33" s="81" t="s">
        <v>183</v>
      </c>
      <c r="D33" s="81" t="s">
        <v>202</v>
      </c>
      <c r="E33" s="81"/>
      <c r="F33" s="81"/>
      <c r="G33" s="181">
        <f>G34+G39</f>
        <v>12444.124559999998</v>
      </c>
      <c r="H33" s="181">
        <f>H34+H39</f>
        <v>13107.215930000002</v>
      </c>
      <c r="I33" s="181">
        <f>I34+I39</f>
        <v>13230.115930000002</v>
      </c>
    </row>
    <row r="34" spans="1:10" ht="41.4" x14ac:dyDescent="0.25">
      <c r="A34" s="82" t="s">
        <v>360</v>
      </c>
      <c r="B34" s="83">
        <v>680</v>
      </c>
      <c r="C34" s="84" t="s">
        <v>183</v>
      </c>
      <c r="D34" s="84" t="s">
        <v>202</v>
      </c>
      <c r="E34" s="84" t="s">
        <v>203</v>
      </c>
      <c r="F34" s="84"/>
      <c r="G34" s="182">
        <f>G35</f>
        <v>1737.9</v>
      </c>
      <c r="H34" s="182">
        <f t="shared" ref="H34:I37" si="4">H35</f>
        <v>3073</v>
      </c>
      <c r="I34" s="182">
        <f t="shared" si="4"/>
        <v>3195.9</v>
      </c>
    </row>
    <row r="35" spans="1:10" ht="27.6" x14ac:dyDescent="0.25">
      <c r="A35" s="73" t="s">
        <v>204</v>
      </c>
      <c r="B35" s="85">
        <v>680</v>
      </c>
      <c r="C35" s="76" t="s">
        <v>183</v>
      </c>
      <c r="D35" s="76" t="s">
        <v>202</v>
      </c>
      <c r="E35" s="76" t="s">
        <v>205</v>
      </c>
      <c r="F35" s="76"/>
      <c r="G35" s="183">
        <f>G36</f>
        <v>1737.9</v>
      </c>
      <c r="H35" s="183">
        <f t="shared" si="4"/>
        <v>3073</v>
      </c>
      <c r="I35" s="183">
        <f t="shared" si="4"/>
        <v>3195.9</v>
      </c>
    </row>
    <row r="36" spans="1:10" ht="41.4" x14ac:dyDescent="0.25">
      <c r="A36" s="77" t="s">
        <v>206</v>
      </c>
      <c r="B36" s="85">
        <v>680</v>
      </c>
      <c r="C36" s="76" t="s">
        <v>183</v>
      </c>
      <c r="D36" s="76" t="s">
        <v>202</v>
      </c>
      <c r="E36" s="76" t="s">
        <v>207</v>
      </c>
      <c r="F36" s="76"/>
      <c r="G36" s="183">
        <f>G37</f>
        <v>1737.9</v>
      </c>
      <c r="H36" s="183">
        <f t="shared" si="4"/>
        <v>3073</v>
      </c>
      <c r="I36" s="183">
        <f t="shared" si="4"/>
        <v>3195.9</v>
      </c>
    </row>
    <row r="37" spans="1:10" ht="27.6" x14ac:dyDescent="0.25">
      <c r="A37" s="77" t="s">
        <v>372</v>
      </c>
      <c r="B37" s="85">
        <v>680</v>
      </c>
      <c r="C37" s="76" t="s">
        <v>183</v>
      </c>
      <c r="D37" s="76" t="s">
        <v>202</v>
      </c>
      <c r="E37" s="76" t="s">
        <v>207</v>
      </c>
      <c r="F37" s="76"/>
      <c r="G37" s="179">
        <f>G38</f>
        <v>1737.9</v>
      </c>
      <c r="H37" s="183">
        <f t="shared" si="4"/>
        <v>3073</v>
      </c>
      <c r="I37" s="183">
        <f t="shared" si="4"/>
        <v>3195.9</v>
      </c>
    </row>
    <row r="38" spans="1:10" ht="27.6" x14ac:dyDescent="0.25">
      <c r="A38" s="77" t="s">
        <v>208</v>
      </c>
      <c r="B38" s="85">
        <v>680</v>
      </c>
      <c r="C38" s="76" t="s">
        <v>183</v>
      </c>
      <c r="D38" s="76" t="s">
        <v>202</v>
      </c>
      <c r="E38" s="76" t="s">
        <v>207</v>
      </c>
      <c r="F38" s="76" t="s">
        <v>209</v>
      </c>
      <c r="G38" s="183">
        <f>2937.9-1200</f>
        <v>1737.9</v>
      </c>
      <c r="H38" s="183">
        <v>3073</v>
      </c>
      <c r="I38" s="183">
        <v>3195.9</v>
      </c>
    </row>
    <row r="39" spans="1:10" ht="13.8" x14ac:dyDescent="0.25">
      <c r="A39" s="163" t="s">
        <v>210</v>
      </c>
      <c r="B39" s="164">
        <v>680</v>
      </c>
      <c r="C39" s="165" t="s">
        <v>183</v>
      </c>
      <c r="D39" s="165" t="s">
        <v>202</v>
      </c>
      <c r="E39" s="166" t="s">
        <v>211</v>
      </c>
      <c r="F39" s="165"/>
      <c r="G39" s="184">
        <f>G40</f>
        <v>10706.224559999999</v>
      </c>
      <c r="H39" s="184">
        <f>H40</f>
        <v>10034.215930000002</v>
      </c>
      <c r="I39" s="184">
        <f>I40</f>
        <v>10034.215930000002</v>
      </c>
    </row>
    <row r="40" spans="1:10" ht="27.6" x14ac:dyDescent="0.25">
      <c r="A40" s="86" t="s">
        <v>187</v>
      </c>
      <c r="B40" s="74">
        <v>680</v>
      </c>
      <c r="C40" s="75" t="s">
        <v>183</v>
      </c>
      <c r="D40" s="75" t="s">
        <v>202</v>
      </c>
      <c r="E40" s="75" t="s">
        <v>212</v>
      </c>
      <c r="F40" s="75"/>
      <c r="G40" s="179">
        <f>G41+G42+G43</f>
        <v>10706.224559999999</v>
      </c>
      <c r="H40" s="179">
        <f>H41+H42+H43</f>
        <v>10034.215930000002</v>
      </c>
      <c r="I40" s="179">
        <f>I41+I42+I43</f>
        <v>10034.215930000002</v>
      </c>
    </row>
    <row r="41" spans="1:10" ht="55.2" x14ac:dyDescent="0.25">
      <c r="A41" s="77" t="s">
        <v>189</v>
      </c>
      <c r="B41" s="74">
        <v>680</v>
      </c>
      <c r="C41" s="75" t="s">
        <v>183</v>
      </c>
      <c r="D41" s="75" t="s">
        <v>202</v>
      </c>
      <c r="E41" s="76" t="s">
        <v>212</v>
      </c>
      <c r="F41" s="75" t="s">
        <v>190</v>
      </c>
      <c r="G41" s="179">
        <v>9111.9</v>
      </c>
      <c r="H41" s="179">
        <f>(288635.24+5012499.99+978823.66+1896532.48+168400+495000)/1000</f>
        <v>8839.8913700000012</v>
      </c>
      <c r="I41" s="179">
        <f>(288635.24+5012499.99+978823.66+1896532.48+168400+495000)/1000</f>
        <v>8839.8913700000012</v>
      </c>
    </row>
    <row r="42" spans="1:10" ht="27.6" x14ac:dyDescent="0.25">
      <c r="A42" s="77" t="s">
        <v>208</v>
      </c>
      <c r="B42" s="74">
        <v>680</v>
      </c>
      <c r="C42" s="75" t="s">
        <v>183</v>
      </c>
      <c r="D42" s="75" t="s">
        <v>202</v>
      </c>
      <c r="E42" s="75" t="s">
        <v>212</v>
      </c>
      <c r="F42" s="75" t="s">
        <v>209</v>
      </c>
      <c r="G42" s="179">
        <f>(223320+15000+4928+483266.56+315465+147345)/1000+400</f>
        <v>1589.32456</v>
      </c>
      <c r="H42" s="179">
        <f>(223320+15000+4928+483266.56+315465+147345)/1000</f>
        <v>1189.32456</v>
      </c>
      <c r="I42" s="179">
        <f>(223320+15000+4928+483266.56+315465+147345)/1000</f>
        <v>1189.32456</v>
      </c>
    </row>
    <row r="43" spans="1:10" ht="13.8" x14ac:dyDescent="0.25">
      <c r="A43" s="77" t="s">
        <v>213</v>
      </c>
      <c r="B43" s="74">
        <v>680</v>
      </c>
      <c r="C43" s="75" t="s">
        <v>183</v>
      </c>
      <c r="D43" s="75" t="s">
        <v>202</v>
      </c>
      <c r="E43" s="75" t="s">
        <v>212</v>
      </c>
      <c r="F43" s="75" t="s">
        <v>214</v>
      </c>
      <c r="G43" s="179">
        <v>5</v>
      </c>
      <c r="H43" s="179">
        <v>5</v>
      </c>
      <c r="I43" s="179">
        <v>5</v>
      </c>
    </row>
    <row r="44" spans="1:10" ht="41.4" x14ac:dyDescent="0.25">
      <c r="A44" s="91" t="s">
        <v>215</v>
      </c>
      <c r="B44" s="92">
        <v>680</v>
      </c>
      <c r="C44" s="93" t="s">
        <v>183</v>
      </c>
      <c r="D44" s="93" t="s">
        <v>216</v>
      </c>
      <c r="E44" s="93"/>
      <c r="F44" s="93"/>
      <c r="G44" s="185">
        <f>G45</f>
        <v>528.20000000000005</v>
      </c>
      <c r="H44" s="185">
        <f t="shared" ref="H44:I46" si="5">H45</f>
        <v>0</v>
      </c>
      <c r="I44" s="185">
        <f t="shared" si="5"/>
        <v>0</v>
      </c>
    </row>
    <row r="45" spans="1:10" ht="13.8" x14ac:dyDescent="0.25">
      <c r="A45" s="73" t="s">
        <v>217</v>
      </c>
      <c r="B45" s="85">
        <v>680</v>
      </c>
      <c r="C45" s="76" t="s">
        <v>183</v>
      </c>
      <c r="D45" s="76" t="s">
        <v>216</v>
      </c>
      <c r="E45" s="94" t="s">
        <v>218</v>
      </c>
      <c r="F45" s="76"/>
      <c r="G45" s="183">
        <f>G46</f>
        <v>528.20000000000005</v>
      </c>
      <c r="H45" s="183">
        <f t="shared" si="5"/>
        <v>0</v>
      </c>
      <c r="I45" s="183">
        <f t="shared" si="5"/>
        <v>0</v>
      </c>
    </row>
    <row r="46" spans="1:10" ht="55.2" x14ac:dyDescent="0.25">
      <c r="A46" s="77" t="s">
        <v>219</v>
      </c>
      <c r="B46" s="74">
        <v>680</v>
      </c>
      <c r="C46" s="75" t="s">
        <v>183</v>
      </c>
      <c r="D46" s="75" t="s">
        <v>216</v>
      </c>
      <c r="E46" s="75" t="s">
        <v>220</v>
      </c>
      <c r="F46" s="75"/>
      <c r="G46" s="179">
        <f>G47</f>
        <v>528.20000000000005</v>
      </c>
      <c r="H46" s="179">
        <f t="shared" si="5"/>
        <v>0</v>
      </c>
      <c r="I46" s="179">
        <f t="shared" si="5"/>
        <v>0</v>
      </c>
      <c r="J46" s="234"/>
    </row>
    <row r="47" spans="1:10" ht="13.8" x14ac:dyDescent="0.25">
      <c r="A47" s="150" t="s">
        <v>221</v>
      </c>
      <c r="B47" s="74">
        <v>680</v>
      </c>
      <c r="C47" s="75" t="s">
        <v>183</v>
      </c>
      <c r="D47" s="75" t="s">
        <v>216</v>
      </c>
      <c r="E47" s="75" t="s">
        <v>220</v>
      </c>
      <c r="F47" s="75" t="s">
        <v>222</v>
      </c>
      <c r="G47" s="179">
        <v>528.20000000000005</v>
      </c>
      <c r="H47" s="179"/>
      <c r="I47" s="179"/>
    </row>
    <row r="48" spans="1:10" ht="19.5" customHeight="1" thickBot="1" x14ac:dyDescent="0.3">
      <c r="A48" s="95" t="s">
        <v>223</v>
      </c>
      <c r="B48" s="96">
        <v>680</v>
      </c>
      <c r="C48" s="97" t="s">
        <v>183</v>
      </c>
      <c r="D48" s="97" t="s">
        <v>224</v>
      </c>
      <c r="E48" s="97"/>
      <c r="F48" s="97"/>
      <c r="G48" s="186">
        <f>G51</f>
        <v>445.6</v>
      </c>
      <c r="H48" s="186">
        <f>H51</f>
        <v>0</v>
      </c>
      <c r="I48" s="186">
        <f>I51</f>
        <v>0</v>
      </c>
    </row>
    <row r="49" spans="1:9" ht="41.4" x14ac:dyDescent="0.25">
      <c r="A49" s="235" t="s">
        <v>382</v>
      </c>
      <c r="B49" s="236">
        <v>680</v>
      </c>
      <c r="C49" s="237" t="s">
        <v>183</v>
      </c>
      <c r="D49" s="237" t="s">
        <v>224</v>
      </c>
      <c r="E49" s="238" t="s">
        <v>203</v>
      </c>
      <c r="F49" s="237"/>
      <c r="G49" s="239">
        <f>G50</f>
        <v>445.6</v>
      </c>
      <c r="H49" s="179"/>
      <c r="I49" s="179"/>
    </row>
    <row r="50" spans="1:9" ht="46.8" x14ac:dyDescent="0.25">
      <c r="A50" s="244" t="s">
        <v>204</v>
      </c>
      <c r="B50" s="74">
        <v>680</v>
      </c>
      <c r="C50" s="75" t="s">
        <v>183</v>
      </c>
      <c r="D50" s="75" t="s">
        <v>224</v>
      </c>
      <c r="E50" s="74" t="s">
        <v>205</v>
      </c>
      <c r="F50" s="75"/>
      <c r="G50" s="179">
        <f>G51</f>
        <v>445.6</v>
      </c>
      <c r="H50" s="179"/>
      <c r="I50" s="179"/>
    </row>
    <row r="51" spans="1:9" ht="41.4" x14ac:dyDescent="0.25">
      <c r="A51" s="240" t="s">
        <v>374</v>
      </c>
      <c r="B51" s="241">
        <v>680</v>
      </c>
      <c r="C51" s="242" t="s">
        <v>183</v>
      </c>
      <c r="D51" s="242" t="s">
        <v>224</v>
      </c>
      <c r="E51" s="242" t="s">
        <v>207</v>
      </c>
      <c r="F51" s="242"/>
      <c r="G51" s="243">
        <f>G52</f>
        <v>445.6</v>
      </c>
      <c r="H51" s="183">
        <f>H52</f>
        <v>0</v>
      </c>
      <c r="I51" s="183">
        <f>I52</f>
        <v>0</v>
      </c>
    </row>
    <row r="52" spans="1:9" ht="13.8" x14ac:dyDescent="0.25">
      <c r="A52" s="77" t="s">
        <v>213</v>
      </c>
      <c r="B52" s="85">
        <v>680</v>
      </c>
      <c r="C52" s="76" t="s">
        <v>183</v>
      </c>
      <c r="D52" s="76" t="s">
        <v>224</v>
      </c>
      <c r="E52" s="76" t="s">
        <v>207</v>
      </c>
      <c r="F52" s="76" t="s">
        <v>214</v>
      </c>
      <c r="G52" s="179">
        <v>445.6</v>
      </c>
      <c r="H52" s="179">
        <v>0</v>
      </c>
      <c r="I52" s="179">
        <v>0</v>
      </c>
    </row>
    <row r="53" spans="1:9" ht="13.8" x14ac:dyDescent="0.25">
      <c r="A53" s="98" t="s">
        <v>225</v>
      </c>
      <c r="B53" s="80">
        <v>680</v>
      </c>
      <c r="C53" s="81" t="s">
        <v>183</v>
      </c>
      <c r="D53" s="81" t="s">
        <v>226</v>
      </c>
      <c r="E53" s="81"/>
      <c r="F53" s="81"/>
      <c r="G53" s="181">
        <f>G55</f>
        <v>20</v>
      </c>
      <c r="H53" s="181">
        <f>H55</f>
        <v>20</v>
      </c>
      <c r="I53" s="181">
        <f>I55</f>
        <v>20</v>
      </c>
    </row>
    <row r="54" spans="1:9" ht="13.8" x14ac:dyDescent="0.25">
      <c r="A54" s="78" t="s">
        <v>225</v>
      </c>
      <c r="B54" s="74">
        <v>680</v>
      </c>
      <c r="C54" s="75" t="s">
        <v>183</v>
      </c>
      <c r="D54" s="75" t="s">
        <v>226</v>
      </c>
      <c r="E54" s="99" t="s">
        <v>227</v>
      </c>
      <c r="F54" s="75"/>
      <c r="G54" s="179">
        <f t="shared" ref="G54:I55" si="6">G55</f>
        <v>20</v>
      </c>
      <c r="H54" s="179">
        <f t="shared" si="6"/>
        <v>20</v>
      </c>
      <c r="I54" s="179">
        <f t="shared" si="6"/>
        <v>20</v>
      </c>
    </row>
    <row r="55" spans="1:9" ht="13.8" x14ac:dyDescent="0.25">
      <c r="A55" s="78" t="s">
        <v>228</v>
      </c>
      <c r="B55" s="74">
        <v>680</v>
      </c>
      <c r="C55" s="75" t="s">
        <v>183</v>
      </c>
      <c r="D55" s="75" t="s">
        <v>226</v>
      </c>
      <c r="E55" s="99" t="s">
        <v>229</v>
      </c>
      <c r="F55" s="88"/>
      <c r="G55" s="179">
        <f t="shared" si="6"/>
        <v>20</v>
      </c>
      <c r="H55" s="179">
        <f t="shared" si="6"/>
        <v>20</v>
      </c>
      <c r="I55" s="179">
        <f t="shared" si="6"/>
        <v>20</v>
      </c>
    </row>
    <row r="56" spans="1:9" ht="13.8" x14ac:dyDescent="0.25">
      <c r="A56" s="77" t="s">
        <v>213</v>
      </c>
      <c r="B56" s="74">
        <v>680</v>
      </c>
      <c r="C56" s="75" t="s">
        <v>183</v>
      </c>
      <c r="D56" s="75" t="s">
        <v>226</v>
      </c>
      <c r="E56" s="99" t="s">
        <v>229</v>
      </c>
      <c r="F56" s="75" t="s">
        <v>214</v>
      </c>
      <c r="G56" s="179">
        <v>20</v>
      </c>
      <c r="H56" s="179">
        <v>20</v>
      </c>
      <c r="I56" s="179">
        <v>20</v>
      </c>
    </row>
    <row r="57" spans="1:9" ht="13.8" x14ac:dyDescent="0.25">
      <c r="A57" s="100" t="s">
        <v>230</v>
      </c>
      <c r="B57" s="101">
        <v>680</v>
      </c>
      <c r="C57" s="102" t="s">
        <v>183</v>
      </c>
      <c r="D57" s="102" t="s">
        <v>231</v>
      </c>
      <c r="E57" s="103"/>
      <c r="F57" s="104"/>
      <c r="G57" s="187">
        <f>G58+G71+G80+G83+G75</f>
        <v>4265.7</v>
      </c>
      <c r="H57" s="187">
        <f>H58+H71+H80+H83+H75</f>
        <v>616.20000000000005</v>
      </c>
      <c r="I57" s="187">
        <f>I58+I71+I80+I83+I75</f>
        <v>639.20000000000005</v>
      </c>
    </row>
    <row r="58" spans="1:9" ht="41.4" x14ac:dyDescent="0.25">
      <c r="A58" s="105" t="s">
        <v>232</v>
      </c>
      <c r="B58" s="106">
        <v>680</v>
      </c>
      <c r="C58" s="107" t="s">
        <v>183</v>
      </c>
      <c r="D58" s="107" t="s">
        <v>231</v>
      </c>
      <c r="E58" s="107" t="s">
        <v>203</v>
      </c>
      <c r="F58" s="107"/>
      <c r="G58" s="188">
        <f>G59+G67</f>
        <v>1200</v>
      </c>
      <c r="H58" s="188">
        <f>H59+H67</f>
        <v>0</v>
      </c>
      <c r="I58" s="188">
        <f>I59+I67</f>
        <v>0</v>
      </c>
    </row>
    <row r="59" spans="1:9" ht="13.8" hidden="1" x14ac:dyDescent="0.25">
      <c r="A59" s="73" t="s">
        <v>233</v>
      </c>
      <c r="B59" s="85">
        <v>680</v>
      </c>
      <c r="C59" s="76" t="s">
        <v>183</v>
      </c>
      <c r="D59" s="76" t="s">
        <v>231</v>
      </c>
      <c r="E59" s="76" t="s">
        <v>234</v>
      </c>
      <c r="F59" s="76"/>
      <c r="G59" s="183">
        <f>G60</f>
        <v>0</v>
      </c>
      <c r="H59" s="183">
        <f>H60</f>
        <v>0</v>
      </c>
      <c r="I59" s="183">
        <f>I60</f>
        <v>0</v>
      </c>
    </row>
    <row r="60" spans="1:9" ht="27.6" hidden="1" x14ac:dyDescent="0.25">
      <c r="A60" s="73" t="s">
        <v>235</v>
      </c>
      <c r="B60" s="85">
        <v>680</v>
      </c>
      <c r="C60" s="76" t="s">
        <v>183</v>
      </c>
      <c r="D60" s="76" t="s">
        <v>231</v>
      </c>
      <c r="E60" s="76" t="s">
        <v>236</v>
      </c>
      <c r="F60" s="76"/>
      <c r="G60" s="183">
        <f>G66</f>
        <v>0</v>
      </c>
      <c r="H60" s="183">
        <f>H66</f>
        <v>0</v>
      </c>
      <c r="I60" s="183">
        <f>I66</f>
        <v>0</v>
      </c>
    </row>
    <row r="61" spans="1:9" ht="27.6" hidden="1" x14ac:dyDescent="0.25">
      <c r="A61" s="40" t="s">
        <v>237</v>
      </c>
      <c r="B61" s="85">
        <v>680</v>
      </c>
      <c r="C61" s="76" t="s">
        <v>183</v>
      </c>
      <c r="D61" s="76" t="s">
        <v>231</v>
      </c>
      <c r="E61" s="76" t="s">
        <v>236</v>
      </c>
      <c r="F61" s="76"/>
      <c r="G61" s="183">
        <v>0</v>
      </c>
      <c r="H61" s="183">
        <v>0</v>
      </c>
      <c r="I61" s="183">
        <v>0</v>
      </c>
    </row>
    <row r="62" spans="1:9" ht="27.6" hidden="1" x14ac:dyDescent="0.25">
      <c r="A62" s="40" t="s">
        <v>238</v>
      </c>
      <c r="B62" s="85">
        <v>680</v>
      </c>
      <c r="C62" s="76" t="s">
        <v>183</v>
      </c>
      <c r="D62" s="76" t="s">
        <v>231</v>
      </c>
      <c r="E62" s="76" t="s">
        <v>236</v>
      </c>
      <c r="F62" s="76"/>
      <c r="G62" s="183">
        <v>0</v>
      </c>
      <c r="H62" s="183">
        <v>0</v>
      </c>
      <c r="I62" s="183">
        <v>0</v>
      </c>
    </row>
    <row r="63" spans="1:9" ht="27.6" hidden="1" x14ac:dyDescent="0.25">
      <c r="A63" s="40" t="s">
        <v>239</v>
      </c>
      <c r="B63" s="85">
        <v>680</v>
      </c>
      <c r="C63" s="76" t="s">
        <v>183</v>
      </c>
      <c r="D63" s="76" t="s">
        <v>231</v>
      </c>
      <c r="E63" s="76" t="s">
        <v>236</v>
      </c>
      <c r="F63" s="76"/>
      <c r="G63" s="183">
        <v>0</v>
      </c>
      <c r="H63" s="183">
        <v>0</v>
      </c>
      <c r="I63" s="183">
        <v>0</v>
      </c>
    </row>
    <row r="64" spans="1:9" ht="27.6" hidden="1" x14ac:dyDescent="0.25">
      <c r="A64" s="40" t="s">
        <v>240</v>
      </c>
      <c r="B64" s="85">
        <v>680</v>
      </c>
      <c r="C64" s="76" t="s">
        <v>183</v>
      </c>
      <c r="D64" s="76" t="s">
        <v>231</v>
      </c>
      <c r="E64" s="76" t="s">
        <v>236</v>
      </c>
      <c r="F64" s="76"/>
      <c r="G64" s="183">
        <v>0</v>
      </c>
      <c r="H64" s="183">
        <v>0</v>
      </c>
      <c r="I64" s="183">
        <v>0</v>
      </c>
    </row>
    <row r="65" spans="1:10" ht="27.6" hidden="1" x14ac:dyDescent="0.25">
      <c r="A65" s="40" t="s">
        <v>241</v>
      </c>
      <c r="B65" s="85">
        <v>680</v>
      </c>
      <c r="C65" s="76" t="s">
        <v>183</v>
      </c>
      <c r="D65" s="76" t="s">
        <v>231</v>
      </c>
      <c r="E65" s="76" t="s">
        <v>242</v>
      </c>
      <c r="F65" s="76"/>
      <c r="G65" s="183">
        <v>0</v>
      </c>
      <c r="H65" s="183">
        <v>0</v>
      </c>
      <c r="I65" s="183">
        <v>0</v>
      </c>
    </row>
    <row r="66" spans="1:10" ht="27.6" hidden="1" x14ac:dyDescent="0.25">
      <c r="A66" s="77" t="s">
        <v>208</v>
      </c>
      <c r="B66" s="85">
        <v>680</v>
      </c>
      <c r="C66" s="76" t="s">
        <v>183</v>
      </c>
      <c r="D66" s="76" t="s">
        <v>231</v>
      </c>
      <c r="E66" s="76" t="s">
        <v>236</v>
      </c>
      <c r="F66" s="76" t="s">
        <v>209</v>
      </c>
      <c r="G66" s="183">
        <f>G61+G62+G63+G64+G65</f>
        <v>0</v>
      </c>
      <c r="H66" s="183">
        <f>H61+H62+H63+H64+H65</f>
        <v>0</v>
      </c>
      <c r="I66" s="183">
        <f>I61+I62+I63+I64+I65</f>
        <v>0</v>
      </c>
    </row>
    <row r="67" spans="1:10" ht="27.6" x14ac:dyDescent="0.25">
      <c r="A67" s="73" t="s">
        <v>204</v>
      </c>
      <c r="B67" s="85">
        <v>680</v>
      </c>
      <c r="C67" s="76" t="s">
        <v>183</v>
      </c>
      <c r="D67" s="76" t="s">
        <v>231</v>
      </c>
      <c r="E67" s="76" t="s">
        <v>205</v>
      </c>
      <c r="F67" s="76"/>
      <c r="G67" s="183">
        <f>G68</f>
        <v>1200</v>
      </c>
      <c r="H67" s="183">
        <f t="shared" ref="H67:I69" si="7">H68</f>
        <v>0</v>
      </c>
      <c r="I67" s="183">
        <f t="shared" si="7"/>
        <v>0</v>
      </c>
    </row>
    <row r="68" spans="1:10" ht="41.4" x14ac:dyDescent="0.25">
      <c r="A68" s="77" t="s">
        <v>206</v>
      </c>
      <c r="B68" s="85">
        <v>680</v>
      </c>
      <c r="C68" s="76" t="s">
        <v>183</v>
      </c>
      <c r="D68" s="76" t="s">
        <v>231</v>
      </c>
      <c r="E68" s="76" t="s">
        <v>207</v>
      </c>
      <c r="F68" s="76"/>
      <c r="G68" s="183">
        <f>G69</f>
        <v>1200</v>
      </c>
      <c r="H68" s="183">
        <f t="shared" si="7"/>
        <v>0</v>
      </c>
      <c r="I68" s="183">
        <f t="shared" si="7"/>
        <v>0</v>
      </c>
    </row>
    <row r="69" spans="1:10" ht="27.6" x14ac:dyDescent="0.25">
      <c r="A69" s="77" t="s">
        <v>124</v>
      </c>
      <c r="B69" s="85">
        <v>680</v>
      </c>
      <c r="C69" s="76" t="s">
        <v>183</v>
      </c>
      <c r="D69" s="76" t="s">
        <v>231</v>
      </c>
      <c r="E69" s="76" t="s">
        <v>207</v>
      </c>
      <c r="F69" s="76"/>
      <c r="G69" s="183">
        <f>G70</f>
        <v>1200</v>
      </c>
      <c r="H69" s="183">
        <f t="shared" si="7"/>
        <v>0</v>
      </c>
      <c r="I69" s="183">
        <f t="shared" si="7"/>
        <v>0</v>
      </c>
    </row>
    <row r="70" spans="1:10" ht="27.6" x14ac:dyDescent="0.25">
      <c r="A70" s="77" t="s">
        <v>208</v>
      </c>
      <c r="B70" s="85">
        <v>680</v>
      </c>
      <c r="C70" s="76" t="s">
        <v>183</v>
      </c>
      <c r="D70" s="76" t="s">
        <v>231</v>
      </c>
      <c r="E70" s="76" t="s">
        <v>207</v>
      </c>
      <c r="F70" s="76" t="s">
        <v>209</v>
      </c>
      <c r="G70" s="183">
        <v>1200</v>
      </c>
      <c r="H70" s="183"/>
      <c r="I70" s="183"/>
    </row>
    <row r="71" spans="1:10" ht="41.4" x14ac:dyDescent="0.25">
      <c r="A71" s="108" t="s">
        <v>243</v>
      </c>
      <c r="B71" s="109">
        <v>680</v>
      </c>
      <c r="C71" s="110" t="s">
        <v>183</v>
      </c>
      <c r="D71" s="110" t="s">
        <v>231</v>
      </c>
      <c r="E71" s="110" t="s">
        <v>244</v>
      </c>
      <c r="F71" s="110"/>
      <c r="G71" s="189">
        <f t="shared" ref="G71:I72" si="8">G72</f>
        <v>709.1</v>
      </c>
      <c r="H71" s="189">
        <f t="shared" si="8"/>
        <v>558.9</v>
      </c>
      <c r="I71" s="189">
        <f t="shared" si="8"/>
        <v>581.29999999999995</v>
      </c>
    </row>
    <row r="72" spans="1:10" ht="55.2" x14ac:dyDescent="0.25">
      <c r="A72" s="77" t="s">
        <v>245</v>
      </c>
      <c r="B72" s="85">
        <v>680</v>
      </c>
      <c r="C72" s="76" t="s">
        <v>183</v>
      </c>
      <c r="D72" s="76" t="s">
        <v>231</v>
      </c>
      <c r="E72" s="76" t="s">
        <v>246</v>
      </c>
      <c r="F72" s="76"/>
      <c r="G72" s="183">
        <v>709.1</v>
      </c>
      <c r="H72" s="183">
        <f t="shared" si="8"/>
        <v>558.9</v>
      </c>
      <c r="I72" s="183">
        <f t="shared" si="8"/>
        <v>581.29999999999995</v>
      </c>
    </row>
    <row r="73" spans="1:10" ht="13.8" x14ac:dyDescent="0.25">
      <c r="A73" s="77" t="s">
        <v>370</v>
      </c>
      <c r="B73" s="85">
        <v>680</v>
      </c>
      <c r="C73" s="76" t="s">
        <v>183</v>
      </c>
      <c r="D73" s="76" t="s">
        <v>231</v>
      </c>
      <c r="E73" s="76" t="s">
        <v>246</v>
      </c>
      <c r="F73" s="76"/>
      <c r="G73" s="183">
        <v>709.1</v>
      </c>
      <c r="H73" s="183">
        <v>558.9</v>
      </c>
      <c r="I73" s="183">
        <v>581.29999999999995</v>
      </c>
    </row>
    <row r="74" spans="1:10" ht="27.6" x14ac:dyDescent="0.25">
      <c r="A74" s="77" t="s">
        <v>208</v>
      </c>
      <c r="B74" s="85">
        <v>680</v>
      </c>
      <c r="C74" s="76" t="s">
        <v>183</v>
      </c>
      <c r="D74" s="76" t="s">
        <v>231</v>
      </c>
      <c r="E74" s="76" t="s">
        <v>246</v>
      </c>
      <c r="F74" s="76" t="s">
        <v>209</v>
      </c>
      <c r="G74" s="183">
        <v>709.1</v>
      </c>
      <c r="H74" s="183">
        <f>H73</f>
        <v>558.9</v>
      </c>
      <c r="I74" s="183">
        <f>I73</f>
        <v>581.29999999999995</v>
      </c>
    </row>
    <row r="75" spans="1:10" ht="41.4" x14ac:dyDescent="0.25">
      <c r="A75" s="151" t="s">
        <v>342</v>
      </c>
      <c r="B75" s="152">
        <v>680</v>
      </c>
      <c r="C75" s="153" t="s">
        <v>183</v>
      </c>
      <c r="D75" s="153" t="s">
        <v>231</v>
      </c>
      <c r="E75" s="153" t="s">
        <v>275</v>
      </c>
      <c r="F75" s="153"/>
      <c r="G75" s="190">
        <f>G76</f>
        <v>2314.4</v>
      </c>
      <c r="H75" s="190">
        <f t="shared" ref="H75:I78" si="9">H76</f>
        <v>15.1</v>
      </c>
      <c r="I75" s="190">
        <f t="shared" si="9"/>
        <v>15.7</v>
      </c>
    </row>
    <row r="76" spans="1:10" ht="55.2" x14ac:dyDescent="0.25">
      <c r="A76" s="39" t="s">
        <v>343</v>
      </c>
      <c r="B76" s="85">
        <v>680</v>
      </c>
      <c r="C76" s="76" t="s">
        <v>183</v>
      </c>
      <c r="D76" s="76" t="s">
        <v>231</v>
      </c>
      <c r="E76" s="76" t="s">
        <v>341</v>
      </c>
      <c r="F76" s="76"/>
      <c r="G76" s="183">
        <f>G78+G77</f>
        <v>2314.4</v>
      </c>
      <c r="H76" s="183">
        <f>H78+H77</f>
        <v>15.1</v>
      </c>
      <c r="I76" s="183">
        <f>I78+I77</f>
        <v>15.7</v>
      </c>
    </row>
    <row r="77" spans="1:10" ht="110.4" x14ac:dyDescent="0.25">
      <c r="A77" s="39" t="s">
        <v>384</v>
      </c>
      <c r="B77" s="85">
        <v>680</v>
      </c>
      <c r="C77" s="76" t="s">
        <v>183</v>
      </c>
      <c r="D77" s="76" t="s">
        <v>231</v>
      </c>
      <c r="E77" s="76" t="s">
        <v>341</v>
      </c>
      <c r="F77" s="76"/>
      <c r="G77" s="179">
        <v>2300</v>
      </c>
      <c r="H77" s="183">
        <v>0</v>
      </c>
      <c r="I77" s="183">
        <v>0</v>
      </c>
      <c r="J77" t="s">
        <v>386</v>
      </c>
    </row>
    <row r="78" spans="1:10" ht="41.4" x14ac:dyDescent="0.25">
      <c r="A78" s="40" t="s">
        <v>379</v>
      </c>
      <c r="B78" s="85">
        <v>680</v>
      </c>
      <c r="C78" s="76" t="s">
        <v>183</v>
      </c>
      <c r="D78" s="76" t="s">
        <v>231</v>
      </c>
      <c r="E78" s="76" t="s">
        <v>341</v>
      </c>
      <c r="F78" s="76"/>
      <c r="G78" s="183">
        <v>14.4</v>
      </c>
      <c r="H78" s="183">
        <f t="shared" si="9"/>
        <v>15.1</v>
      </c>
      <c r="I78" s="183">
        <f t="shared" si="9"/>
        <v>15.7</v>
      </c>
      <c r="J78" t="s">
        <v>386</v>
      </c>
    </row>
    <row r="79" spans="1:10" ht="27.6" x14ac:dyDescent="0.25">
      <c r="A79" s="77" t="s">
        <v>208</v>
      </c>
      <c r="B79" s="85">
        <v>680</v>
      </c>
      <c r="C79" s="76" t="s">
        <v>183</v>
      </c>
      <c r="D79" s="76" t="s">
        <v>231</v>
      </c>
      <c r="E79" s="76" t="s">
        <v>341</v>
      </c>
      <c r="F79" s="76" t="s">
        <v>209</v>
      </c>
      <c r="G79" s="183">
        <f>G77+G78</f>
        <v>2314.4</v>
      </c>
      <c r="H79" s="183">
        <v>15.1</v>
      </c>
      <c r="I79" s="183">
        <v>15.7</v>
      </c>
    </row>
    <row r="80" spans="1:10" ht="13.8" x14ac:dyDescent="0.25">
      <c r="A80" s="111" t="s">
        <v>247</v>
      </c>
      <c r="B80" s="112">
        <v>680</v>
      </c>
      <c r="C80" s="113" t="s">
        <v>183</v>
      </c>
      <c r="D80" s="113" t="s">
        <v>231</v>
      </c>
      <c r="E80" s="114" t="s">
        <v>248</v>
      </c>
      <c r="F80" s="113"/>
      <c r="G80" s="191">
        <f t="shared" ref="G80:I81" si="10">G81</f>
        <v>37.6</v>
      </c>
      <c r="H80" s="191">
        <f t="shared" si="10"/>
        <v>37.6</v>
      </c>
      <c r="I80" s="191">
        <f t="shared" si="10"/>
        <v>37.6</v>
      </c>
    </row>
    <row r="81" spans="1:9" ht="41.4" x14ac:dyDescent="0.25">
      <c r="A81" s="115" t="s">
        <v>106</v>
      </c>
      <c r="B81" s="74">
        <v>680</v>
      </c>
      <c r="C81" s="75" t="s">
        <v>183</v>
      </c>
      <c r="D81" s="75" t="s">
        <v>231</v>
      </c>
      <c r="E81" s="76" t="s">
        <v>249</v>
      </c>
      <c r="F81" s="75"/>
      <c r="G81" s="179">
        <f t="shared" si="10"/>
        <v>37.6</v>
      </c>
      <c r="H81" s="179">
        <f t="shared" si="10"/>
        <v>37.6</v>
      </c>
      <c r="I81" s="179">
        <f t="shared" si="10"/>
        <v>37.6</v>
      </c>
    </row>
    <row r="82" spans="1:9" ht="27.6" x14ac:dyDescent="0.25">
      <c r="A82" s="77" t="s">
        <v>208</v>
      </c>
      <c r="B82" s="74">
        <v>680</v>
      </c>
      <c r="C82" s="75" t="s">
        <v>183</v>
      </c>
      <c r="D82" s="75" t="s">
        <v>231</v>
      </c>
      <c r="E82" s="76" t="s">
        <v>249</v>
      </c>
      <c r="F82" s="75" t="s">
        <v>209</v>
      </c>
      <c r="G82" s="179">
        <v>37.6</v>
      </c>
      <c r="H82" s="179">
        <v>37.6</v>
      </c>
      <c r="I82" s="179">
        <v>37.6</v>
      </c>
    </row>
    <row r="83" spans="1:9" ht="13.8" x14ac:dyDescent="0.25">
      <c r="A83" s="159" t="s">
        <v>250</v>
      </c>
      <c r="B83" s="160">
        <v>680</v>
      </c>
      <c r="C83" s="161" t="s">
        <v>183</v>
      </c>
      <c r="D83" s="161" t="s">
        <v>231</v>
      </c>
      <c r="E83" s="162" t="s">
        <v>218</v>
      </c>
      <c r="F83" s="161" t="s">
        <v>251</v>
      </c>
      <c r="G83" s="192">
        <f>G84+G86+G88</f>
        <v>4.5999999999999996</v>
      </c>
      <c r="H83" s="192">
        <f>H84+H86+H88</f>
        <v>4.5999999999999996</v>
      </c>
      <c r="I83" s="192">
        <f>I84+I86+I88</f>
        <v>4.5999999999999996</v>
      </c>
    </row>
    <row r="84" spans="1:9" ht="27.6" x14ac:dyDescent="0.25">
      <c r="A84" s="77" t="s">
        <v>252</v>
      </c>
      <c r="B84" s="74">
        <v>680</v>
      </c>
      <c r="C84" s="75" t="s">
        <v>183</v>
      </c>
      <c r="D84" s="75" t="s">
        <v>231</v>
      </c>
      <c r="E84" s="99" t="s">
        <v>253</v>
      </c>
      <c r="F84" s="75"/>
      <c r="G84" s="179">
        <v>4.5999999999999996</v>
      </c>
      <c r="H84" s="179">
        <v>4.5999999999999996</v>
      </c>
      <c r="I84" s="179">
        <v>4.5999999999999996</v>
      </c>
    </row>
    <row r="85" spans="1:9" ht="27.6" x14ac:dyDescent="0.25">
      <c r="A85" s="77" t="s">
        <v>208</v>
      </c>
      <c r="B85" s="85">
        <v>680</v>
      </c>
      <c r="C85" s="76" t="s">
        <v>183</v>
      </c>
      <c r="D85" s="76" t="s">
        <v>231</v>
      </c>
      <c r="E85" s="94" t="s">
        <v>253</v>
      </c>
      <c r="F85" s="76" t="s">
        <v>209</v>
      </c>
      <c r="G85" s="183">
        <f>G84</f>
        <v>4.5999999999999996</v>
      </c>
      <c r="H85" s="183">
        <f>H84</f>
        <v>4.5999999999999996</v>
      </c>
      <c r="I85" s="183">
        <f>I84</f>
        <v>4.5999999999999996</v>
      </c>
    </row>
    <row r="86" spans="1:9" ht="27.6" hidden="1" x14ac:dyDescent="0.25">
      <c r="A86" s="108" t="s">
        <v>254</v>
      </c>
      <c r="B86" s="109">
        <v>680</v>
      </c>
      <c r="C86" s="110" t="s">
        <v>183</v>
      </c>
      <c r="D86" s="110" t="s">
        <v>231</v>
      </c>
      <c r="E86" s="116" t="s">
        <v>255</v>
      </c>
      <c r="F86" s="110"/>
      <c r="G86" s="189">
        <f>G87</f>
        <v>0</v>
      </c>
      <c r="H86" s="189">
        <f>H87</f>
        <v>0</v>
      </c>
      <c r="I86" s="189">
        <f>I87</f>
        <v>0</v>
      </c>
    </row>
    <row r="87" spans="1:9" ht="27.6" hidden="1" x14ac:dyDescent="0.25">
      <c r="A87" s="77" t="s">
        <v>208</v>
      </c>
      <c r="B87" s="85">
        <v>680</v>
      </c>
      <c r="C87" s="76" t="s">
        <v>183</v>
      </c>
      <c r="D87" s="76" t="s">
        <v>231</v>
      </c>
      <c r="E87" s="94" t="s">
        <v>255</v>
      </c>
      <c r="F87" s="76" t="s">
        <v>209</v>
      </c>
      <c r="G87" s="183">
        <v>0</v>
      </c>
      <c r="H87" s="183">
        <v>0</v>
      </c>
      <c r="I87" s="183">
        <v>0</v>
      </c>
    </row>
    <row r="88" spans="1:9" ht="13.8" hidden="1" x14ac:dyDescent="0.25">
      <c r="A88" s="117" t="s">
        <v>256</v>
      </c>
      <c r="B88" s="118">
        <v>680</v>
      </c>
      <c r="C88" s="119" t="s">
        <v>183</v>
      </c>
      <c r="D88" s="119" t="s">
        <v>231</v>
      </c>
      <c r="E88" s="119" t="s">
        <v>257</v>
      </c>
      <c r="F88" s="119"/>
      <c r="G88" s="193">
        <f>G89</f>
        <v>0</v>
      </c>
      <c r="H88" s="193">
        <f>H89</f>
        <v>0</v>
      </c>
      <c r="I88" s="193">
        <f>I89</f>
        <v>0</v>
      </c>
    </row>
    <row r="89" spans="1:9" ht="27.6" hidden="1" x14ac:dyDescent="0.25">
      <c r="A89" s="77" t="s">
        <v>208</v>
      </c>
      <c r="B89" s="120">
        <v>680</v>
      </c>
      <c r="C89" s="94" t="s">
        <v>183</v>
      </c>
      <c r="D89" s="94" t="s">
        <v>231</v>
      </c>
      <c r="E89" s="94" t="s">
        <v>257</v>
      </c>
      <c r="F89" s="94" t="s">
        <v>209</v>
      </c>
      <c r="G89" s="194">
        <v>0</v>
      </c>
      <c r="H89" s="194">
        <v>0</v>
      </c>
      <c r="I89" s="194">
        <v>0</v>
      </c>
    </row>
    <row r="90" spans="1:9" ht="13.8" x14ac:dyDescent="0.25">
      <c r="A90" s="95" t="s">
        <v>258</v>
      </c>
      <c r="B90" s="96">
        <v>680</v>
      </c>
      <c r="C90" s="97" t="s">
        <v>185</v>
      </c>
      <c r="D90" s="97"/>
      <c r="E90" s="97"/>
      <c r="F90" s="97"/>
      <c r="G90" s="186">
        <f>G91</f>
        <v>207.7</v>
      </c>
      <c r="H90" s="186">
        <f>H91</f>
        <v>175.5</v>
      </c>
      <c r="I90" s="186">
        <f>I91</f>
        <v>175.5</v>
      </c>
    </row>
    <row r="91" spans="1:9" ht="13.8" x14ac:dyDescent="0.25">
      <c r="A91" s="77" t="s">
        <v>259</v>
      </c>
      <c r="B91" s="74">
        <v>680</v>
      </c>
      <c r="C91" s="99" t="s">
        <v>185</v>
      </c>
      <c r="D91" s="99" t="s">
        <v>192</v>
      </c>
      <c r="E91" s="75"/>
      <c r="F91" s="75"/>
      <c r="G91" s="179">
        <f>G93</f>
        <v>207.7</v>
      </c>
      <c r="H91" s="179">
        <f>H93</f>
        <v>175.5</v>
      </c>
      <c r="I91" s="179">
        <f>I93</f>
        <v>175.5</v>
      </c>
    </row>
    <row r="92" spans="1:9" ht="13.8" x14ac:dyDescent="0.25">
      <c r="A92" s="77" t="s">
        <v>247</v>
      </c>
      <c r="B92" s="74">
        <v>680</v>
      </c>
      <c r="C92" s="75" t="s">
        <v>185</v>
      </c>
      <c r="D92" s="75" t="s">
        <v>192</v>
      </c>
      <c r="E92" s="76" t="s">
        <v>248</v>
      </c>
      <c r="F92" s="75"/>
      <c r="G92" s="179">
        <f>G93</f>
        <v>207.7</v>
      </c>
      <c r="H92" s="179">
        <f>H93</f>
        <v>175.5</v>
      </c>
      <c r="I92" s="179">
        <f>I93</f>
        <v>175.5</v>
      </c>
    </row>
    <row r="93" spans="1:9" ht="33" customHeight="1" x14ac:dyDescent="0.25">
      <c r="A93" s="73" t="s">
        <v>260</v>
      </c>
      <c r="B93" s="85">
        <v>680</v>
      </c>
      <c r="C93" s="76" t="s">
        <v>185</v>
      </c>
      <c r="D93" s="76" t="s">
        <v>192</v>
      </c>
      <c r="E93" s="76" t="s">
        <v>261</v>
      </c>
      <c r="F93" s="76"/>
      <c r="G93" s="183">
        <f>G94+G95</f>
        <v>207.7</v>
      </c>
      <c r="H93" s="183">
        <f>H94+H95</f>
        <v>175.5</v>
      </c>
      <c r="I93" s="183">
        <f>I94+I95</f>
        <v>175.5</v>
      </c>
    </row>
    <row r="94" spans="1:9" ht="55.2" x14ac:dyDescent="0.25">
      <c r="A94" s="77" t="s">
        <v>189</v>
      </c>
      <c r="B94" s="85">
        <v>680</v>
      </c>
      <c r="C94" s="76" t="s">
        <v>185</v>
      </c>
      <c r="D94" s="76" t="s">
        <v>192</v>
      </c>
      <c r="E94" s="76" t="s">
        <v>261</v>
      </c>
      <c r="F94" s="76" t="s">
        <v>190</v>
      </c>
      <c r="G94" s="183">
        <v>207.7</v>
      </c>
      <c r="H94" s="183">
        <v>175.5</v>
      </c>
      <c r="I94" s="183">
        <v>175.5</v>
      </c>
    </row>
    <row r="95" spans="1:9" ht="27.6" hidden="1" x14ac:dyDescent="0.25">
      <c r="A95" s="77" t="s">
        <v>208</v>
      </c>
      <c r="B95" s="74">
        <v>680</v>
      </c>
      <c r="C95" s="75" t="s">
        <v>185</v>
      </c>
      <c r="D95" s="75" t="s">
        <v>192</v>
      </c>
      <c r="E95" s="75" t="s">
        <v>261</v>
      </c>
      <c r="F95" s="75" t="s">
        <v>209</v>
      </c>
      <c r="G95" s="179"/>
      <c r="H95" s="179"/>
      <c r="I95" s="179"/>
    </row>
    <row r="96" spans="1:9" ht="27.6" x14ac:dyDescent="0.25">
      <c r="A96" s="121" t="s">
        <v>262</v>
      </c>
      <c r="B96" s="122">
        <v>680</v>
      </c>
      <c r="C96" s="123" t="s">
        <v>192</v>
      </c>
      <c r="D96" s="123"/>
      <c r="E96" s="123"/>
      <c r="F96" s="123"/>
      <c r="G96" s="195">
        <f>G97+G103+G111</f>
        <v>178.20000000000002</v>
      </c>
      <c r="H96" s="195">
        <f>H97+H103+H111</f>
        <v>179.4</v>
      </c>
      <c r="I96" s="195">
        <f>I97+I103+I111</f>
        <v>180.5</v>
      </c>
    </row>
    <row r="97" spans="1:9" ht="41.4" hidden="1" x14ac:dyDescent="0.25">
      <c r="A97" s="124" t="s">
        <v>263</v>
      </c>
      <c r="B97" s="125">
        <v>680</v>
      </c>
      <c r="C97" s="126" t="s">
        <v>192</v>
      </c>
      <c r="D97" s="126" t="s">
        <v>264</v>
      </c>
      <c r="E97" s="126"/>
      <c r="F97" s="126"/>
      <c r="G97" s="196">
        <f t="shared" ref="G97:I98" si="11">G98</f>
        <v>0</v>
      </c>
      <c r="H97" s="196">
        <f t="shared" si="11"/>
        <v>0</v>
      </c>
      <c r="I97" s="196">
        <f t="shared" si="11"/>
        <v>0</v>
      </c>
    </row>
    <row r="98" spans="1:9" ht="41.4" hidden="1" x14ac:dyDescent="0.25">
      <c r="A98" s="77" t="s">
        <v>265</v>
      </c>
      <c r="B98" s="85">
        <v>680</v>
      </c>
      <c r="C98" s="76" t="s">
        <v>192</v>
      </c>
      <c r="D98" s="76" t="s">
        <v>264</v>
      </c>
      <c r="E98" s="76" t="s">
        <v>266</v>
      </c>
      <c r="F98" s="89"/>
      <c r="G98" s="183">
        <f t="shared" si="11"/>
        <v>0</v>
      </c>
      <c r="H98" s="183">
        <f t="shared" si="11"/>
        <v>0</v>
      </c>
      <c r="I98" s="183">
        <f t="shared" si="11"/>
        <v>0</v>
      </c>
    </row>
    <row r="99" spans="1:9" ht="41.4" hidden="1" x14ac:dyDescent="0.25">
      <c r="A99" s="73" t="s">
        <v>267</v>
      </c>
      <c r="B99" s="85">
        <v>680</v>
      </c>
      <c r="C99" s="76" t="s">
        <v>192</v>
      </c>
      <c r="D99" s="76" t="s">
        <v>264</v>
      </c>
      <c r="E99" s="76" t="s">
        <v>268</v>
      </c>
      <c r="F99" s="76"/>
      <c r="G99" s="183">
        <f>G102</f>
        <v>0</v>
      </c>
      <c r="H99" s="183">
        <f>H102</f>
        <v>0</v>
      </c>
      <c r="I99" s="183">
        <f>I102</f>
        <v>0</v>
      </c>
    </row>
    <row r="100" spans="1:9" ht="27.6" hidden="1" x14ac:dyDescent="0.25">
      <c r="A100" s="73" t="s">
        <v>117</v>
      </c>
      <c r="B100" s="85">
        <v>680</v>
      </c>
      <c r="C100" s="76" t="s">
        <v>192</v>
      </c>
      <c r="D100" s="76" t="s">
        <v>264</v>
      </c>
      <c r="E100" s="76" t="s">
        <v>268</v>
      </c>
      <c r="F100" s="76"/>
      <c r="G100" s="183">
        <v>0</v>
      </c>
      <c r="H100" s="183">
        <v>0</v>
      </c>
      <c r="I100" s="183">
        <v>0</v>
      </c>
    </row>
    <row r="101" spans="1:9" ht="27.6" hidden="1" x14ac:dyDescent="0.25">
      <c r="A101" s="73" t="s">
        <v>147</v>
      </c>
      <c r="B101" s="85">
        <v>680</v>
      </c>
      <c r="C101" s="76" t="s">
        <v>192</v>
      </c>
      <c r="D101" s="76" t="s">
        <v>264</v>
      </c>
      <c r="E101" s="76" t="s">
        <v>268</v>
      </c>
      <c r="F101" s="76"/>
      <c r="G101" s="183">
        <v>0</v>
      </c>
      <c r="H101" s="183">
        <v>0</v>
      </c>
      <c r="I101" s="183">
        <v>0</v>
      </c>
    </row>
    <row r="102" spans="1:9" ht="27.6" hidden="1" x14ac:dyDescent="0.25">
      <c r="A102" s="77" t="s">
        <v>208</v>
      </c>
      <c r="B102" s="85">
        <v>680</v>
      </c>
      <c r="C102" s="76" t="s">
        <v>192</v>
      </c>
      <c r="D102" s="76" t="s">
        <v>264</v>
      </c>
      <c r="E102" s="76" t="s">
        <v>268</v>
      </c>
      <c r="F102" s="76" t="s">
        <v>209</v>
      </c>
      <c r="G102" s="183">
        <f>G100+G101</f>
        <v>0</v>
      </c>
      <c r="H102" s="183">
        <f>H100+H101</f>
        <v>0</v>
      </c>
      <c r="I102" s="183">
        <f>I100+I101</f>
        <v>0</v>
      </c>
    </row>
    <row r="103" spans="1:9" ht="41.4" x14ac:dyDescent="0.25">
      <c r="A103" s="95" t="s">
        <v>269</v>
      </c>
      <c r="B103" s="96">
        <v>680</v>
      </c>
      <c r="C103" s="97" t="s">
        <v>192</v>
      </c>
      <c r="D103" s="97" t="s">
        <v>270</v>
      </c>
      <c r="E103" s="97"/>
      <c r="F103" s="97"/>
      <c r="G103" s="186">
        <f>G104+G108</f>
        <v>142.80000000000001</v>
      </c>
      <c r="H103" s="186">
        <f>H104+H108</f>
        <v>142.80000000000001</v>
      </c>
      <c r="I103" s="186">
        <f>I104+I108</f>
        <v>142.80000000000001</v>
      </c>
    </row>
    <row r="104" spans="1:9" ht="41.4" x14ac:dyDescent="0.25">
      <c r="A104" s="77" t="s">
        <v>265</v>
      </c>
      <c r="B104" s="74">
        <v>680</v>
      </c>
      <c r="C104" s="75" t="s">
        <v>192</v>
      </c>
      <c r="D104" s="75" t="s">
        <v>270</v>
      </c>
      <c r="E104" s="99" t="s">
        <v>266</v>
      </c>
      <c r="F104" s="75"/>
      <c r="G104" s="179">
        <f t="shared" ref="G104:I105" si="12">G105</f>
        <v>142.80000000000001</v>
      </c>
      <c r="H104" s="179">
        <f t="shared" si="12"/>
        <v>142.80000000000001</v>
      </c>
      <c r="I104" s="179">
        <f t="shared" si="12"/>
        <v>142.80000000000001</v>
      </c>
    </row>
    <row r="105" spans="1:9" ht="41.4" x14ac:dyDescent="0.25">
      <c r="A105" s="73" t="s">
        <v>271</v>
      </c>
      <c r="B105" s="74">
        <v>680</v>
      </c>
      <c r="C105" s="75" t="s">
        <v>192</v>
      </c>
      <c r="D105" s="75" t="s">
        <v>270</v>
      </c>
      <c r="E105" s="99" t="s">
        <v>272</v>
      </c>
      <c r="F105" s="75" t="s">
        <v>273</v>
      </c>
      <c r="G105" s="179">
        <f t="shared" si="12"/>
        <v>142.80000000000001</v>
      </c>
      <c r="H105" s="179">
        <f t="shared" si="12"/>
        <v>142.80000000000001</v>
      </c>
      <c r="I105" s="179">
        <f t="shared" si="12"/>
        <v>142.80000000000001</v>
      </c>
    </row>
    <row r="106" spans="1:9" ht="27.6" x14ac:dyDescent="0.25">
      <c r="A106" s="73" t="s">
        <v>366</v>
      </c>
      <c r="B106" s="85">
        <v>680</v>
      </c>
      <c r="C106" s="76" t="s">
        <v>192</v>
      </c>
      <c r="D106" s="76" t="s">
        <v>270</v>
      </c>
      <c r="E106" s="76" t="s">
        <v>272</v>
      </c>
      <c r="F106" s="76"/>
      <c r="G106" s="183">
        <v>142.80000000000001</v>
      </c>
      <c r="H106" s="183">
        <v>142.80000000000001</v>
      </c>
      <c r="I106" s="183">
        <v>142.80000000000001</v>
      </c>
    </row>
    <row r="107" spans="1:9" ht="27.6" x14ac:dyDescent="0.25">
      <c r="A107" s="77" t="s">
        <v>208</v>
      </c>
      <c r="B107" s="85">
        <v>680</v>
      </c>
      <c r="C107" s="76" t="s">
        <v>192</v>
      </c>
      <c r="D107" s="76" t="s">
        <v>270</v>
      </c>
      <c r="E107" s="76" t="s">
        <v>272</v>
      </c>
      <c r="F107" s="76" t="s">
        <v>209</v>
      </c>
      <c r="G107" s="183">
        <f>G106</f>
        <v>142.80000000000001</v>
      </c>
      <c r="H107" s="183">
        <f>H106</f>
        <v>142.80000000000001</v>
      </c>
      <c r="I107" s="183">
        <f>I106</f>
        <v>142.80000000000001</v>
      </c>
    </row>
    <row r="108" spans="1:9" ht="13.8" hidden="1" x14ac:dyDescent="0.25">
      <c r="A108" s="86" t="s">
        <v>274</v>
      </c>
      <c r="B108" s="87">
        <v>680</v>
      </c>
      <c r="C108" s="88" t="s">
        <v>192</v>
      </c>
      <c r="D108" s="88" t="s">
        <v>270</v>
      </c>
      <c r="E108" s="127" t="s">
        <v>275</v>
      </c>
      <c r="F108" s="88"/>
      <c r="G108" s="175">
        <f>G109</f>
        <v>0</v>
      </c>
      <c r="H108" s="175">
        <f>H109</f>
        <v>0</v>
      </c>
      <c r="I108" s="175">
        <f>I109</f>
        <v>0</v>
      </c>
    </row>
    <row r="109" spans="1:9" ht="41.4" hidden="1" x14ac:dyDescent="0.25">
      <c r="A109" s="77" t="s">
        <v>276</v>
      </c>
      <c r="B109" s="74">
        <v>680</v>
      </c>
      <c r="C109" s="75" t="s">
        <v>192</v>
      </c>
      <c r="D109" s="75" t="s">
        <v>270</v>
      </c>
      <c r="E109" s="99" t="s">
        <v>277</v>
      </c>
      <c r="F109" s="75"/>
      <c r="G109" s="179"/>
      <c r="H109" s="179"/>
      <c r="I109" s="179"/>
    </row>
    <row r="110" spans="1:9" ht="27.6" hidden="1" x14ac:dyDescent="0.25">
      <c r="A110" s="77" t="s">
        <v>208</v>
      </c>
      <c r="B110" s="74">
        <v>680</v>
      </c>
      <c r="C110" s="75" t="s">
        <v>192</v>
      </c>
      <c r="D110" s="75" t="s">
        <v>270</v>
      </c>
      <c r="E110" s="99" t="s">
        <v>277</v>
      </c>
      <c r="F110" s="75" t="s">
        <v>209</v>
      </c>
      <c r="G110" s="179">
        <f>G109</f>
        <v>0</v>
      </c>
      <c r="H110" s="179">
        <f>H109</f>
        <v>0</v>
      </c>
      <c r="I110" s="179">
        <f>I109</f>
        <v>0</v>
      </c>
    </row>
    <row r="111" spans="1:9" ht="27.6" x14ac:dyDescent="0.25">
      <c r="A111" s="128" t="s">
        <v>278</v>
      </c>
      <c r="B111" s="129">
        <v>680</v>
      </c>
      <c r="C111" s="130" t="s">
        <v>192</v>
      </c>
      <c r="D111" s="130" t="s">
        <v>279</v>
      </c>
      <c r="E111" s="131"/>
      <c r="F111" s="130"/>
      <c r="G111" s="197">
        <f t="shared" ref="G111:I112" si="13">G112</f>
        <v>35.4</v>
      </c>
      <c r="H111" s="197">
        <f t="shared" si="13"/>
        <v>36.6</v>
      </c>
      <c r="I111" s="197">
        <f t="shared" si="13"/>
        <v>37.700000000000003</v>
      </c>
    </row>
    <row r="112" spans="1:9" ht="41.4" x14ac:dyDescent="0.25">
      <c r="A112" s="77" t="s">
        <v>265</v>
      </c>
      <c r="B112" s="74">
        <v>680</v>
      </c>
      <c r="C112" s="75" t="s">
        <v>192</v>
      </c>
      <c r="D112" s="75" t="s">
        <v>279</v>
      </c>
      <c r="E112" s="99" t="s">
        <v>266</v>
      </c>
      <c r="F112" s="75"/>
      <c r="G112" s="179">
        <f t="shared" si="13"/>
        <v>35.4</v>
      </c>
      <c r="H112" s="179">
        <f t="shared" si="13"/>
        <v>36.6</v>
      </c>
      <c r="I112" s="179">
        <f t="shared" si="13"/>
        <v>37.700000000000003</v>
      </c>
    </row>
    <row r="113" spans="1:9" ht="41.4" x14ac:dyDescent="0.25">
      <c r="A113" s="73" t="s">
        <v>271</v>
      </c>
      <c r="B113" s="74">
        <v>680</v>
      </c>
      <c r="C113" s="75" t="s">
        <v>192</v>
      </c>
      <c r="D113" s="75" t="s">
        <v>279</v>
      </c>
      <c r="E113" s="99" t="s">
        <v>272</v>
      </c>
      <c r="F113" s="75" t="s">
        <v>273</v>
      </c>
      <c r="G113" s="179">
        <f>G114+G116</f>
        <v>35.4</v>
      </c>
      <c r="H113" s="179">
        <f>H114+H116</f>
        <v>36.6</v>
      </c>
      <c r="I113" s="179">
        <f>I114+I116</f>
        <v>37.700000000000003</v>
      </c>
    </row>
    <row r="114" spans="1:9" ht="41.4" x14ac:dyDescent="0.25">
      <c r="A114" s="73" t="s">
        <v>368</v>
      </c>
      <c r="B114" s="74">
        <v>680</v>
      </c>
      <c r="C114" s="75" t="s">
        <v>192</v>
      </c>
      <c r="D114" s="75" t="s">
        <v>279</v>
      </c>
      <c r="E114" s="99" t="s">
        <v>272</v>
      </c>
      <c r="F114" s="75"/>
      <c r="G114" s="179">
        <f>G115</f>
        <v>10</v>
      </c>
      <c r="H114" s="179">
        <f>H115</f>
        <v>10</v>
      </c>
      <c r="I114" s="179">
        <f>I115</f>
        <v>10</v>
      </c>
    </row>
    <row r="115" spans="1:9" ht="55.2" x14ac:dyDescent="0.25">
      <c r="A115" s="77" t="s">
        <v>189</v>
      </c>
      <c r="B115" s="74">
        <v>680</v>
      </c>
      <c r="C115" s="75" t="s">
        <v>192</v>
      </c>
      <c r="D115" s="75" t="s">
        <v>279</v>
      </c>
      <c r="E115" s="99" t="s">
        <v>272</v>
      </c>
      <c r="F115" s="75" t="s">
        <v>190</v>
      </c>
      <c r="G115" s="179">
        <v>10</v>
      </c>
      <c r="H115" s="179">
        <v>10</v>
      </c>
      <c r="I115" s="179">
        <v>10</v>
      </c>
    </row>
    <row r="116" spans="1:9" ht="27.6" x14ac:dyDescent="0.25">
      <c r="A116" s="73" t="s">
        <v>367</v>
      </c>
      <c r="B116" s="74">
        <v>680</v>
      </c>
      <c r="C116" s="75" t="s">
        <v>192</v>
      </c>
      <c r="D116" s="75" t="s">
        <v>279</v>
      </c>
      <c r="E116" s="99" t="s">
        <v>272</v>
      </c>
      <c r="F116" s="75"/>
      <c r="G116" s="179">
        <v>25.4</v>
      </c>
      <c r="H116" s="179">
        <v>26.6</v>
      </c>
      <c r="I116" s="179">
        <v>27.7</v>
      </c>
    </row>
    <row r="117" spans="1:9" ht="27.6" x14ac:dyDescent="0.25">
      <c r="A117" s="77" t="s">
        <v>208</v>
      </c>
      <c r="B117" s="74">
        <v>680</v>
      </c>
      <c r="C117" s="75" t="s">
        <v>192</v>
      </c>
      <c r="D117" s="75" t="s">
        <v>279</v>
      </c>
      <c r="E117" s="99" t="s">
        <v>272</v>
      </c>
      <c r="F117" s="75" t="s">
        <v>209</v>
      </c>
      <c r="G117" s="179">
        <f>G116</f>
        <v>25.4</v>
      </c>
      <c r="H117" s="179">
        <f>H116</f>
        <v>26.6</v>
      </c>
      <c r="I117" s="179">
        <f>I116</f>
        <v>27.7</v>
      </c>
    </row>
    <row r="118" spans="1:9" ht="13.8" x14ac:dyDescent="0.25">
      <c r="A118" s="61" t="s">
        <v>280</v>
      </c>
      <c r="B118" s="62">
        <v>680</v>
      </c>
      <c r="C118" s="63" t="s">
        <v>202</v>
      </c>
      <c r="D118" s="63"/>
      <c r="E118" s="63"/>
      <c r="F118" s="63"/>
      <c r="G118" s="180">
        <f>G119+G125+G133</f>
        <v>3606.1899999999996</v>
      </c>
      <c r="H118" s="180">
        <f>H119+H125+H133</f>
        <v>3018.5999999999995</v>
      </c>
      <c r="I118" s="180">
        <f>I119+I125+I133</f>
        <v>3139.35</v>
      </c>
    </row>
    <row r="119" spans="1:9" ht="13.8" x14ac:dyDescent="0.25">
      <c r="A119" s="132" t="s">
        <v>281</v>
      </c>
      <c r="B119" s="125">
        <v>680</v>
      </c>
      <c r="C119" s="126" t="s">
        <v>202</v>
      </c>
      <c r="D119" s="126" t="s">
        <v>282</v>
      </c>
      <c r="E119" s="126"/>
      <c r="F119" s="126"/>
      <c r="G119" s="196">
        <f t="shared" ref="G119:I120" si="14">G120</f>
        <v>515.20000000000005</v>
      </c>
      <c r="H119" s="196">
        <f t="shared" si="14"/>
        <v>316.7</v>
      </c>
      <c r="I119" s="196">
        <f t="shared" si="14"/>
        <v>329.4</v>
      </c>
    </row>
    <row r="120" spans="1:9" ht="41.4" x14ac:dyDescent="0.25">
      <c r="A120" s="77" t="s">
        <v>283</v>
      </c>
      <c r="B120" s="74">
        <v>680</v>
      </c>
      <c r="C120" s="75" t="s">
        <v>202</v>
      </c>
      <c r="D120" s="75" t="s">
        <v>282</v>
      </c>
      <c r="E120" s="75" t="s">
        <v>244</v>
      </c>
      <c r="F120" s="75"/>
      <c r="G120" s="179">
        <f t="shared" si="14"/>
        <v>515.20000000000005</v>
      </c>
      <c r="H120" s="179">
        <f t="shared" si="14"/>
        <v>316.7</v>
      </c>
      <c r="I120" s="179">
        <f t="shared" si="14"/>
        <v>329.4</v>
      </c>
    </row>
    <row r="121" spans="1:9" ht="55.2" x14ac:dyDescent="0.25">
      <c r="A121" s="77" t="s">
        <v>284</v>
      </c>
      <c r="B121" s="74">
        <v>680</v>
      </c>
      <c r="C121" s="75" t="s">
        <v>202</v>
      </c>
      <c r="D121" s="75" t="s">
        <v>282</v>
      </c>
      <c r="E121" s="75" t="s">
        <v>246</v>
      </c>
      <c r="F121" s="75"/>
      <c r="G121" s="179">
        <f>G124</f>
        <v>515.20000000000005</v>
      </c>
      <c r="H121" s="179">
        <f>H124</f>
        <v>316.7</v>
      </c>
      <c r="I121" s="179">
        <f>I124</f>
        <v>329.4</v>
      </c>
    </row>
    <row r="122" spans="1:9" ht="27.6" x14ac:dyDescent="0.25">
      <c r="A122" s="77" t="s">
        <v>369</v>
      </c>
      <c r="B122" s="74">
        <v>680</v>
      </c>
      <c r="C122" s="75" t="s">
        <v>202</v>
      </c>
      <c r="D122" s="75" t="s">
        <v>282</v>
      </c>
      <c r="E122" s="75" t="s">
        <v>246</v>
      </c>
      <c r="F122" s="75"/>
      <c r="G122" s="179">
        <v>515.20000000000005</v>
      </c>
      <c r="H122" s="179">
        <v>316.7</v>
      </c>
      <c r="I122" s="179">
        <v>329.4</v>
      </c>
    </row>
    <row r="123" spans="1:9" ht="41.4" hidden="1" x14ac:dyDescent="0.25">
      <c r="A123" s="41" t="s">
        <v>345</v>
      </c>
      <c r="B123" s="74">
        <v>680</v>
      </c>
      <c r="C123" s="75" t="s">
        <v>202</v>
      </c>
      <c r="D123" s="75" t="s">
        <v>282</v>
      </c>
      <c r="E123" s="75" t="s">
        <v>246</v>
      </c>
      <c r="F123" s="75"/>
      <c r="G123" s="179"/>
      <c r="H123" s="179"/>
      <c r="I123" s="179"/>
    </row>
    <row r="124" spans="1:9" ht="27.6" x14ac:dyDescent="0.25">
      <c r="A124" s="77" t="s">
        <v>208</v>
      </c>
      <c r="B124" s="74">
        <v>680</v>
      </c>
      <c r="C124" s="75" t="s">
        <v>202</v>
      </c>
      <c r="D124" s="75" t="s">
        <v>282</v>
      </c>
      <c r="E124" s="75" t="s">
        <v>246</v>
      </c>
      <c r="F124" s="75" t="s">
        <v>209</v>
      </c>
      <c r="G124" s="179">
        <f>G122+G123</f>
        <v>515.20000000000005</v>
      </c>
      <c r="H124" s="179">
        <f>H122+H123</f>
        <v>316.7</v>
      </c>
      <c r="I124" s="179">
        <f>I122+I123</f>
        <v>329.4</v>
      </c>
    </row>
    <row r="125" spans="1:9" ht="13.8" x14ac:dyDescent="0.25">
      <c r="A125" s="90" t="s">
        <v>285</v>
      </c>
      <c r="B125" s="133">
        <v>680</v>
      </c>
      <c r="C125" s="134" t="s">
        <v>202</v>
      </c>
      <c r="D125" s="134" t="s">
        <v>264</v>
      </c>
      <c r="E125" s="134"/>
      <c r="F125" s="134"/>
      <c r="G125" s="198">
        <f>G126+G130</f>
        <v>3090.99</v>
      </c>
      <c r="H125" s="198">
        <f>H126+H130</f>
        <v>2701.8999999999996</v>
      </c>
      <c r="I125" s="198">
        <f>I126+I130</f>
        <v>2809.95</v>
      </c>
    </row>
    <row r="126" spans="1:9" ht="41.4" x14ac:dyDescent="0.25">
      <c r="A126" s="77" t="s">
        <v>243</v>
      </c>
      <c r="B126" s="74">
        <v>680</v>
      </c>
      <c r="C126" s="75" t="s">
        <v>202</v>
      </c>
      <c r="D126" s="75" t="s">
        <v>264</v>
      </c>
      <c r="E126" s="75" t="s">
        <v>244</v>
      </c>
      <c r="F126" s="75"/>
      <c r="G126" s="179">
        <f>G127</f>
        <v>1707.1</v>
      </c>
      <c r="H126" s="179">
        <f>H127</f>
        <v>1785.6</v>
      </c>
      <c r="I126" s="179">
        <f>I127</f>
        <v>1857</v>
      </c>
    </row>
    <row r="127" spans="1:9" ht="55.2" x14ac:dyDescent="0.25">
      <c r="A127" s="77" t="s">
        <v>286</v>
      </c>
      <c r="B127" s="74">
        <v>680</v>
      </c>
      <c r="C127" s="75" t="s">
        <v>202</v>
      </c>
      <c r="D127" s="75" t="s">
        <v>264</v>
      </c>
      <c r="E127" s="75" t="s">
        <v>246</v>
      </c>
      <c r="F127" s="75"/>
      <c r="G127" s="179">
        <f>G129</f>
        <v>1707.1</v>
      </c>
      <c r="H127" s="179">
        <f>H129</f>
        <v>1785.6</v>
      </c>
      <c r="I127" s="179">
        <f>I129</f>
        <v>1857</v>
      </c>
    </row>
    <row r="128" spans="1:9" ht="27.6" x14ac:dyDescent="0.25">
      <c r="A128" s="73" t="s">
        <v>371</v>
      </c>
      <c r="B128" s="74">
        <v>680</v>
      </c>
      <c r="C128" s="75" t="s">
        <v>202</v>
      </c>
      <c r="D128" s="75" t="s">
        <v>264</v>
      </c>
      <c r="E128" s="75" t="s">
        <v>246</v>
      </c>
      <c r="F128" s="75"/>
      <c r="G128" s="179">
        <v>1707.1</v>
      </c>
      <c r="H128" s="179">
        <v>1785.6</v>
      </c>
      <c r="I128" s="179">
        <v>1857</v>
      </c>
    </row>
    <row r="129" spans="1:9" ht="27.6" x14ac:dyDescent="0.25">
      <c r="A129" s="77" t="s">
        <v>208</v>
      </c>
      <c r="B129" s="74">
        <v>680</v>
      </c>
      <c r="C129" s="75" t="s">
        <v>202</v>
      </c>
      <c r="D129" s="75" t="s">
        <v>264</v>
      </c>
      <c r="E129" s="75" t="s">
        <v>246</v>
      </c>
      <c r="F129" s="75" t="s">
        <v>209</v>
      </c>
      <c r="G129" s="179">
        <f>G128</f>
        <v>1707.1</v>
      </c>
      <c r="H129" s="179">
        <f>H128</f>
        <v>1785.6</v>
      </c>
      <c r="I129" s="179">
        <f>I128</f>
        <v>1857</v>
      </c>
    </row>
    <row r="130" spans="1:9" ht="13.8" x14ac:dyDescent="0.25">
      <c r="A130" s="77" t="s">
        <v>217</v>
      </c>
      <c r="B130" s="74">
        <v>680</v>
      </c>
      <c r="C130" s="75" t="s">
        <v>202</v>
      </c>
      <c r="D130" s="75" t="s">
        <v>264</v>
      </c>
      <c r="E130" s="75" t="s">
        <v>218</v>
      </c>
      <c r="F130" s="75"/>
      <c r="G130" s="179">
        <f>G131</f>
        <v>1383.8899999999999</v>
      </c>
      <c r="H130" s="179">
        <f t="shared" ref="G130:I131" si="15">H131</f>
        <v>916.3</v>
      </c>
      <c r="I130" s="179">
        <f t="shared" si="15"/>
        <v>952.95</v>
      </c>
    </row>
    <row r="131" spans="1:9" ht="13.8" x14ac:dyDescent="0.25">
      <c r="A131" s="108" t="s">
        <v>287</v>
      </c>
      <c r="B131" s="109">
        <v>680</v>
      </c>
      <c r="C131" s="110" t="s">
        <v>202</v>
      </c>
      <c r="D131" s="110" t="s">
        <v>264</v>
      </c>
      <c r="E131" s="110" t="s">
        <v>288</v>
      </c>
      <c r="F131" s="110"/>
      <c r="G131" s="189">
        <f t="shared" si="15"/>
        <v>1383.8899999999999</v>
      </c>
      <c r="H131" s="189">
        <f t="shared" si="15"/>
        <v>916.3</v>
      </c>
      <c r="I131" s="189">
        <f t="shared" si="15"/>
        <v>952.95</v>
      </c>
    </row>
    <row r="132" spans="1:9" ht="27.6" x14ac:dyDescent="0.25">
      <c r="A132" s="77" t="s">
        <v>208</v>
      </c>
      <c r="B132" s="74">
        <v>680</v>
      </c>
      <c r="C132" s="75" t="s">
        <v>202</v>
      </c>
      <c r="D132" s="75" t="s">
        <v>264</v>
      </c>
      <c r="E132" s="75" t="s">
        <v>288</v>
      </c>
      <c r="F132" s="75" t="s">
        <v>209</v>
      </c>
      <c r="G132" s="179">
        <f>'Прилож 1(доход) '!C24+509</f>
        <v>1383.8899999999999</v>
      </c>
      <c r="H132" s="179">
        <f>'Прилож 1(доход) '!D24</f>
        <v>916.3</v>
      </c>
      <c r="I132" s="179">
        <f>'Прилож 1(доход) '!E24</f>
        <v>952.95</v>
      </c>
    </row>
    <row r="133" spans="1:9" ht="13.8" hidden="1" x14ac:dyDescent="0.25">
      <c r="A133" s="86" t="s">
        <v>289</v>
      </c>
      <c r="B133" s="87">
        <v>680</v>
      </c>
      <c r="C133" s="88" t="s">
        <v>202</v>
      </c>
      <c r="D133" s="88" t="s">
        <v>290</v>
      </c>
      <c r="E133" s="88"/>
      <c r="F133" s="88"/>
      <c r="G133" s="175">
        <f t="shared" ref="G133:I134" si="16">G134</f>
        <v>0</v>
      </c>
      <c r="H133" s="175">
        <f t="shared" si="16"/>
        <v>0</v>
      </c>
      <c r="I133" s="175">
        <f t="shared" si="16"/>
        <v>0</v>
      </c>
    </row>
    <row r="134" spans="1:9" ht="55.2" hidden="1" x14ac:dyDescent="0.25">
      <c r="A134" s="77" t="s">
        <v>291</v>
      </c>
      <c r="B134" s="74">
        <v>680</v>
      </c>
      <c r="C134" s="75" t="s">
        <v>202</v>
      </c>
      <c r="D134" s="75" t="s">
        <v>290</v>
      </c>
      <c r="E134" s="75" t="s">
        <v>292</v>
      </c>
      <c r="F134" s="75"/>
      <c r="G134" s="179">
        <f t="shared" si="16"/>
        <v>0</v>
      </c>
      <c r="H134" s="179">
        <f t="shared" si="16"/>
        <v>0</v>
      </c>
      <c r="I134" s="179">
        <f t="shared" si="16"/>
        <v>0</v>
      </c>
    </row>
    <row r="135" spans="1:9" ht="55.2" hidden="1" x14ac:dyDescent="0.25">
      <c r="A135" s="77" t="s">
        <v>293</v>
      </c>
      <c r="B135" s="74">
        <v>680</v>
      </c>
      <c r="C135" s="75" t="s">
        <v>202</v>
      </c>
      <c r="D135" s="75" t="s">
        <v>290</v>
      </c>
      <c r="E135" s="75" t="s">
        <v>294</v>
      </c>
      <c r="F135" s="75"/>
      <c r="G135" s="179">
        <v>0</v>
      </c>
      <c r="H135" s="179">
        <v>0</v>
      </c>
      <c r="I135" s="179">
        <v>0</v>
      </c>
    </row>
    <row r="136" spans="1:9" ht="13.8" hidden="1" x14ac:dyDescent="0.25">
      <c r="A136" s="77" t="s">
        <v>295</v>
      </c>
      <c r="B136" s="74">
        <v>680</v>
      </c>
      <c r="C136" s="75" t="s">
        <v>202</v>
      </c>
      <c r="D136" s="75" t="s">
        <v>290</v>
      </c>
      <c r="E136" s="75" t="s">
        <v>294</v>
      </c>
      <c r="F136" s="75" t="s">
        <v>296</v>
      </c>
      <c r="G136" s="179">
        <f>G135</f>
        <v>0</v>
      </c>
      <c r="H136" s="179">
        <f>H135</f>
        <v>0</v>
      </c>
      <c r="I136" s="179">
        <f>I135</f>
        <v>0</v>
      </c>
    </row>
    <row r="137" spans="1:9" ht="13.8" x14ac:dyDescent="0.25">
      <c r="A137" s="121" t="s">
        <v>297</v>
      </c>
      <c r="B137" s="122">
        <v>680</v>
      </c>
      <c r="C137" s="123" t="s">
        <v>298</v>
      </c>
      <c r="D137" s="123"/>
      <c r="E137" s="123"/>
      <c r="F137" s="123"/>
      <c r="G137" s="195">
        <f>G138+G153+G162+G174</f>
        <v>25481.8</v>
      </c>
      <c r="H137" s="195" t="e">
        <f>H138+H153+H162+H174</f>
        <v>#REF!</v>
      </c>
      <c r="I137" s="195" t="e">
        <f>I138+I153+I162+I174</f>
        <v>#REF!</v>
      </c>
    </row>
    <row r="138" spans="1:9" ht="13.8" hidden="1" x14ac:dyDescent="0.25">
      <c r="A138" s="124" t="s">
        <v>299</v>
      </c>
      <c r="B138" s="125">
        <v>680</v>
      </c>
      <c r="C138" s="126" t="s">
        <v>298</v>
      </c>
      <c r="D138" s="126" t="s">
        <v>183</v>
      </c>
      <c r="E138" s="126"/>
      <c r="F138" s="126"/>
      <c r="G138" s="196">
        <f t="shared" ref="G138:I139" si="17">G139</f>
        <v>0</v>
      </c>
      <c r="H138" s="196">
        <f t="shared" si="17"/>
        <v>0</v>
      </c>
      <c r="I138" s="196">
        <f t="shared" si="17"/>
        <v>0</v>
      </c>
    </row>
    <row r="139" spans="1:9" ht="55.2" hidden="1" x14ac:dyDescent="0.25">
      <c r="A139" s="73" t="s">
        <v>300</v>
      </c>
      <c r="B139" s="85">
        <v>680</v>
      </c>
      <c r="C139" s="76" t="s">
        <v>298</v>
      </c>
      <c r="D139" s="76" t="s">
        <v>183</v>
      </c>
      <c r="E139" s="76" t="s">
        <v>301</v>
      </c>
      <c r="F139" s="76"/>
      <c r="G139" s="183">
        <f t="shared" si="17"/>
        <v>0</v>
      </c>
      <c r="H139" s="183">
        <f t="shared" si="17"/>
        <v>0</v>
      </c>
      <c r="I139" s="183">
        <f t="shared" si="17"/>
        <v>0</v>
      </c>
    </row>
    <row r="140" spans="1:9" ht="69" hidden="1" x14ac:dyDescent="0.25">
      <c r="A140" s="73" t="s">
        <v>302</v>
      </c>
      <c r="B140" s="85">
        <v>680</v>
      </c>
      <c r="C140" s="76" t="s">
        <v>298</v>
      </c>
      <c r="D140" s="76" t="s">
        <v>183</v>
      </c>
      <c r="E140" s="76" t="s">
        <v>303</v>
      </c>
      <c r="F140" s="76"/>
      <c r="G140" s="183">
        <f>G148+G150</f>
        <v>0</v>
      </c>
      <c r="H140" s="183">
        <f>H148+H150</f>
        <v>0</v>
      </c>
      <c r="I140" s="183">
        <f>I148+I150</f>
        <v>0</v>
      </c>
    </row>
    <row r="141" spans="1:9" ht="41.4" hidden="1" x14ac:dyDescent="0.25">
      <c r="A141" s="73" t="s">
        <v>304</v>
      </c>
      <c r="B141" s="85">
        <v>680</v>
      </c>
      <c r="C141" s="76" t="s">
        <v>298</v>
      </c>
      <c r="D141" s="76" t="s">
        <v>183</v>
      </c>
      <c r="E141" s="76" t="s">
        <v>303</v>
      </c>
      <c r="F141" s="76"/>
      <c r="G141" s="183">
        <v>0</v>
      </c>
      <c r="H141" s="183">
        <v>0</v>
      </c>
      <c r="I141" s="183">
        <v>0</v>
      </c>
    </row>
    <row r="142" spans="1:9" ht="27.6" hidden="1" x14ac:dyDescent="0.25">
      <c r="A142" s="73" t="s">
        <v>138</v>
      </c>
      <c r="B142" s="85">
        <v>680</v>
      </c>
      <c r="C142" s="76" t="s">
        <v>298</v>
      </c>
      <c r="D142" s="76" t="s">
        <v>183</v>
      </c>
      <c r="E142" s="76" t="s">
        <v>303</v>
      </c>
      <c r="F142" s="76"/>
      <c r="G142" s="183">
        <v>0</v>
      </c>
      <c r="H142" s="183">
        <v>0</v>
      </c>
      <c r="I142" s="183">
        <v>0</v>
      </c>
    </row>
    <row r="143" spans="1:9" ht="27.6" hidden="1" x14ac:dyDescent="0.25">
      <c r="A143" s="73" t="s">
        <v>139</v>
      </c>
      <c r="B143" s="85">
        <v>680</v>
      </c>
      <c r="C143" s="76" t="s">
        <v>298</v>
      </c>
      <c r="D143" s="76" t="s">
        <v>183</v>
      </c>
      <c r="E143" s="76" t="s">
        <v>303</v>
      </c>
      <c r="F143" s="76"/>
      <c r="G143" s="183">
        <v>0</v>
      </c>
      <c r="H143" s="183">
        <v>0</v>
      </c>
      <c r="I143" s="183">
        <v>0</v>
      </c>
    </row>
    <row r="144" spans="1:9" ht="27.6" hidden="1" x14ac:dyDescent="0.25">
      <c r="A144" s="73" t="s">
        <v>140</v>
      </c>
      <c r="B144" s="85">
        <v>680</v>
      </c>
      <c r="C144" s="76" t="s">
        <v>298</v>
      </c>
      <c r="D144" s="76" t="s">
        <v>183</v>
      </c>
      <c r="E144" s="76" t="s">
        <v>303</v>
      </c>
      <c r="F144" s="76"/>
      <c r="G144" s="183">
        <v>0</v>
      </c>
      <c r="H144" s="183">
        <v>0</v>
      </c>
      <c r="I144" s="183">
        <v>0</v>
      </c>
    </row>
    <row r="145" spans="1:9" ht="27.6" hidden="1" x14ac:dyDescent="0.25">
      <c r="A145" s="73" t="s">
        <v>305</v>
      </c>
      <c r="B145" s="85">
        <v>680</v>
      </c>
      <c r="C145" s="76" t="s">
        <v>298</v>
      </c>
      <c r="D145" s="76" t="s">
        <v>183</v>
      </c>
      <c r="E145" s="76" t="s">
        <v>303</v>
      </c>
      <c r="F145" s="76"/>
      <c r="G145" s="183">
        <v>0</v>
      </c>
      <c r="H145" s="183">
        <v>0</v>
      </c>
      <c r="I145" s="183">
        <v>0</v>
      </c>
    </row>
    <row r="146" spans="1:9" ht="27.6" hidden="1" x14ac:dyDescent="0.25">
      <c r="A146" s="73" t="s">
        <v>143</v>
      </c>
      <c r="B146" s="85">
        <v>680</v>
      </c>
      <c r="C146" s="76" t="s">
        <v>298</v>
      </c>
      <c r="D146" s="76" t="s">
        <v>183</v>
      </c>
      <c r="E146" s="76" t="s">
        <v>303</v>
      </c>
      <c r="F146" s="76"/>
      <c r="G146" s="183">
        <v>0</v>
      </c>
      <c r="H146" s="183">
        <v>0</v>
      </c>
      <c r="I146" s="183">
        <v>0</v>
      </c>
    </row>
    <row r="147" spans="1:9" ht="27.6" hidden="1" x14ac:dyDescent="0.25">
      <c r="A147" s="73" t="s">
        <v>144</v>
      </c>
      <c r="B147" s="85">
        <v>680</v>
      </c>
      <c r="C147" s="76" t="s">
        <v>298</v>
      </c>
      <c r="D147" s="76" t="s">
        <v>183</v>
      </c>
      <c r="E147" s="76" t="s">
        <v>303</v>
      </c>
      <c r="F147" s="76"/>
      <c r="G147" s="183">
        <v>0</v>
      </c>
      <c r="H147" s="183">
        <v>0</v>
      </c>
      <c r="I147" s="183">
        <v>0</v>
      </c>
    </row>
    <row r="148" spans="1:9" ht="27.6" hidden="1" x14ac:dyDescent="0.25">
      <c r="A148" s="73" t="s">
        <v>208</v>
      </c>
      <c r="B148" s="85">
        <v>680</v>
      </c>
      <c r="C148" s="76" t="s">
        <v>298</v>
      </c>
      <c r="D148" s="76" t="s">
        <v>183</v>
      </c>
      <c r="E148" s="76" t="s">
        <v>303</v>
      </c>
      <c r="F148" s="76" t="s">
        <v>209</v>
      </c>
      <c r="G148" s="183">
        <f>G144+G143+G142+G141+G145+G146+G147</f>
        <v>0</v>
      </c>
      <c r="H148" s="183">
        <f>H144+H143+H142+H141+H145+H146+H147</f>
        <v>0</v>
      </c>
      <c r="I148" s="183">
        <f>I144+I143+I142+I141+I145+I146+I147</f>
        <v>0</v>
      </c>
    </row>
    <row r="149" spans="1:9" ht="27.6" hidden="1" x14ac:dyDescent="0.25">
      <c r="A149" s="73" t="s">
        <v>306</v>
      </c>
      <c r="B149" s="85">
        <v>680</v>
      </c>
      <c r="C149" s="76" t="s">
        <v>298</v>
      </c>
      <c r="D149" s="76" t="s">
        <v>183</v>
      </c>
      <c r="E149" s="76" t="s">
        <v>303</v>
      </c>
      <c r="F149" s="76"/>
      <c r="G149" s="183">
        <v>0</v>
      </c>
      <c r="H149" s="183">
        <v>0</v>
      </c>
      <c r="I149" s="183">
        <v>0</v>
      </c>
    </row>
    <row r="150" spans="1:9" ht="27.6" hidden="1" x14ac:dyDescent="0.25">
      <c r="A150" s="73" t="s">
        <v>307</v>
      </c>
      <c r="B150" s="85">
        <v>680</v>
      </c>
      <c r="C150" s="76" t="s">
        <v>298</v>
      </c>
      <c r="D150" s="76" t="s">
        <v>183</v>
      </c>
      <c r="E150" s="76" t="s">
        <v>303</v>
      </c>
      <c r="F150" s="76" t="s">
        <v>308</v>
      </c>
      <c r="G150" s="183">
        <f>G149</f>
        <v>0</v>
      </c>
      <c r="H150" s="183">
        <f>H149</f>
        <v>0</v>
      </c>
      <c r="I150" s="183">
        <f>I149</f>
        <v>0</v>
      </c>
    </row>
    <row r="151" spans="1:9" ht="13.8" hidden="1" x14ac:dyDescent="0.25">
      <c r="A151" s="77" t="s">
        <v>309</v>
      </c>
      <c r="B151" s="85">
        <v>680</v>
      </c>
      <c r="C151" s="76" t="s">
        <v>298</v>
      </c>
      <c r="D151" s="76" t="s">
        <v>183</v>
      </c>
      <c r="E151" s="76" t="s">
        <v>310</v>
      </c>
      <c r="F151" s="76"/>
      <c r="G151" s="183">
        <v>0</v>
      </c>
      <c r="H151" s="183">
        <v>0</v>
      </c>
      <c r="I151" s="183">
        <v>0</v>
      </c>
    </row>
    <row r="152" spans="1:9" ht="27.6" hidden="1" x14ac:dyDescent="0.25">
      <c r="A152" s="77" t="s">
        <v>208</v>
      </c>
      <c r="B152" s="85">
        <v>680</v>
      </c>
      <c r="C152" s="76" t="s">
        <v>298</v>
      </c>
      <c r="D152" s="76" t="s">
        <v>183</v>
      </c>
      <c r="E152" s="76" t="s">
        <v>310</v>
      </c>
      <c r="F152" s="76" t="s">
        <v>209</v>
      </c>
      <c r="G152" s="183">
        <v>0</v>
      </c>
      <c r="H152" s="183">
        <v>0</v>
      </c>
      <c r="I152" s="183">
        <v>0</v>
      </c>
    </row>
    <row r="153" spans="1:9" ht="13.8" x14ac:dyDescent="0.25">
      <c r="A153" s="86" t="s">
        <v>311</v>
      </c>
      <c r="B153" s="87">
        <v>680</v>
      </c>
      <c r="C153" s="88" t="s">
        <v>298</v>
      </c>
      <c r="D153" s="88" t="s">
        <v>185</v>
      </c>
      <c r="E153" s="88"/>
      <c r="F153" s="88"/>
      <c r="G153" s="175">
        <f>G154+G158</f>
        <v>11830.8</v>
      </c>
      <c r="H153" s="175">
        <f>H154+H158</f>
        <v>12374.6</v>
      </c>
      <c r="I153" s="175">
        <f>I154+I158</f>
        <v>12870</v>
      </c>
    </row>
    <row r="154" spans="1:9" s="15" customFormat="1" ht="55.2" x14ac:dyDescent="0.25">
      <c r="A154" s="105" t="s">
        <v>312</v>
      </c>
      <c r="B154" s="106">
        <v>680</v>
      </c>
      <c r="C154" s="107" t="s">
        <v>298</v>
      </c>
      <c r="D154" s="107" t="s">
        <v>185</v>
      </c>
      <c r="E154" s="107" t="s">
        <v>313</v>
      </c>
      <c r="F154" s="107"/>
      <c r="G154" s="188">
        <f>G155</f>
        <v>11608.4</v>
      </c>
      <c r="H154" s="188">
        <f>H155</f>
        <v>12142</v>
      </c>
      <c r="I154" s="188">
        <f>I155</f>
        <v>12628.1</v>
      </c>
    </row>
    <row r="155" spans="1:9" s="15" customFormat="1" ht="69" x14ac:dyDescent="0.25">
      <c r="A155" s="73" t="s">
        <v>314</v>
      </c>
      <c r="B155" s="85">
        <v>680</v>
      </c>
      <c r="C155" s="76" t="s">
        <v>298</v>
      </c>
      <c r="D155" s="76" t="s">
        <v>185</v>
      </c>
      <c r="E155" s="76" t="s">
        <v>315</v>
      </c>
      <c r="F155" s="76"/>
      <c r="G155" s="183">
        <f>G157</f>
        <v>11608.4</v>
      </c>
      <c r="H155" s="183">
        <f>H157</f>
        <v>12142</v>
      </c>
      <c r="I155" s="183">
        <f>I157</f>
        <v>12628.1</v>
      </c>
    </row>
    <row r="156" spans="1:9" s="15" customFormat="1" ht="69" x14ac:dyDescent="0.25">
      <c r="A156" s="73" t="s">
        <v>351</v>
      </c>
      <c r="B156" s="85">
        <v>680</v>
      </c>
      <c r="C156" s="76" t="s">
        <v>298</v>
      </c>
      <c r="D156" s="76" t="s">
        <v>185</v>
      </c>
      <c r="E156" s="76" t="s">
        <v>315</v>
      </c>
      <c r="F156" s="76"/>
      <c r="G156" s="183">
        <v>11608.4</v>
      </c>
      <c r="H156" s="183">
        <v>12142</v>
      </c>
      <c r="I156" s="183">
        <v>12628.1</v>
      </c>
    </row>
    <row r="157" spans="1:9" s="15" customFormat="1" ht="13.8" x14ac:dyDescent="0.25">
      <c r="A157" s="150" t="s">
        <v>213</v>
      </c>
      <c r="B157" s="85">
        <v>680</v>
      </c>
      <c r="C157" s="76" t="s">
        <v>298</v>
      </c>
      <c r="D157" s="76" t="s">
        <v>185</v>
      </c>
      <c r="E157" s="76" t="s">
        <v>315</v>
      </c>
      <c r="F157" s="76" t="s">
        <v>214</v>
      </c>
      <c r="G157" s="183">
        <f>G156</f>
        <v>11608.4</v>
      </c>
      <c r="H157" s="183">
        <f>H156</f>
        <v>12142</v>
      </c>
      <c r="I157" s="183">
        <f>I156</f>
        <v>12628.1</v>
      </c>
    </row>
    <row r="158" spans="1:9" s="15" customFormat="1" ht="41.4" x14ac:dyDescent="0.25">
      <c r="A158" s="108" t="s">
        <v>316</v>
      </c>
      <c r="B158" s="109">
        <v>680</v>
      </c>
      <c r="C158" s="110" t="s">
        <v>298</v>
      </c>
      <c r="D158" s="110" t="s">
        <v>185</v>
      </c>
      <c r="E158" s="110" t="s">
        <v>317</v>
      </c>
      <c r="F158" s="110"/>
      <c r="G158" s="189">
        <f t="shared" ref="G158:I159" si="18">G159</f>
        <v>222.4</v>
      </c>
      <c r="H158" s="189">
        <f t="shared" si="18"/>
        <v>232.6</v>
      </c>
      <c r="I158" s="189">
        <f t="shared" si="18"/>
        <v>241.9</v>
      </c>
    </row>
    <row r="159" spans="1:9" s="15" customFormat="1" ht="55.2" x14ac:dyDescent="0.25">
      <c r="A159" s="77" t="s">
        <v>318</v>
      </c>
      <c r="B159" s="74">
        <v>680</v>
      </c>
      <c r="C159" s="75" t="s">
        <v>298</v>
      </c>
      <c r="D159" s="75" t="s">
        <v>185</v>
      </c>
      <c r="E159" s="75" t="s">
        <v>319</v>
      </c>
      <c r="F159" s="75"/>
      <c r="G159" s="179">
        <f t="shared" si="18"/>
        <v>222.4</v>
      </c>
      <c r="H159" s="179">
        <f t="shared" si="18"/>
        <v>232.6</v>
      </c>
      <c r="I159" s="179">
        <f t="shared" si="18"/>
        <v>241.9</v>
      </c>
    </row>
    <row r="160" spans="1:9" s="15" customFormat="1" ht="69" x14ac:dyDescent="0.25">
      <c r="A160" s="41" t="s">
        <v>378</v>
      </c>
      <c r="B160" s="120">
        <v>680</v>
      </c>
      <c r="C160" s="94" t="s">
        <v>298</v>
      </c>
      <c r="D160" s="94" t="s">
        <v>185</v>
      </c>
      <c r="E160" s="94" t="s">
        <v>319</v>
      </c>
      <c r="F160" s="94"/>
      <c r="G160" s="194">
        <v>222.4</v>
      </c>
      <c r="H160" s="194">
        <v>232.6</v>
      </c>
      <c r="I160" s="194">
        <v>241.9</v>
      </c>
    </row>
    <row r="161" spans="1:10" s="15" customFormat="1" ht="27.6" x14ac:dyDescent="0.25">
      <c r="A161" s="77" t="s">
        <v>208</v>
      </c>
      <c r="B161" s="74">
        <v>680</v>
      </c>
      <c r="C161" s="75" t="s">
        <v>298</v>
      </c>
      <c r="D161" s="75" t="s">
        <v>185</v>
      </c>
      <c r="E161" s="94" t="s">
        <v>319</v>
      </c>
      <c r="F161" s="75" t="s">
        <v>209</v>
      </c>
      <c r="G161" s="179">
        <f>G160</f>
        <v>222.4</v>
      </c>
      <c r="H161" s="179">
        <f>H160</f>
        <v>232.6</v>
      </c>
      <c r="I161" s="179">
        <f>I160</f>
        <v>241.9</v>
      </c>
    </row>
    <row r="162" spans="1:10" ht="13.8" x14ac:dyDescent="0.25">
      <c r="A162" s="64" t="s">
        <v>320</v>
      </c>
      <c r="B162" s="66">
        <v>680</v>
      </c>
      <c r="C162" s="135" t="s">
        <v>298</v>
      </c>
      <c r="D162" s="135" t="s">
        <v>192</v>
      </c>
      <c r="E162" s="135"/>
      <c r="F162" s="135"/>
      <c r="G162" s="176">
        <f>G163+G171</f>
        <v>13365.3</v>
      </c>
      <c r="H162" s="176" t="e">
        <f>H163+H171</f>
        <v>#REF!</v>
      </c>
      <c r="I162" s="176" t="e">
        <f>I163+I171</f>
        <v>#REF!</v>
      </c>
    </row>
    <row r="163" spans="1:10" ht="55.2" x14ac:dyDescent="0.25">
      <c r="A163" s="108" t="s">
        <v>312</v>
      </c>
      <c r="B163" s="109">
        <v>680</v>
      </c>
      <c r="C163" s="110" t="s">
        <v>298</v>
      </c>
      <c r="D163" s="110" t="s">
        <v>192</v>
      </c>
      <c r="E163" s="110" t="s">
        <v>313</v>
      </c>
      <c r="F163" s="110"/>
      <c r="G163" s="189">
        <f>G164</f>
        <v>11872.5</v>
      </c>
      <c r="H163" s="189" t="e">
        <f>H164</f>
        <v>#REF!</v>
      </c>
      <c r="I163" s="189" t="e">
        <f>I164</f>
        <v>#REF!</v>
      </c>
    </row>
    <row r="164" spans="1:10" ht="69" x14ac:dyDescent="0.25">
      <c r="A164" s="73" t="s">
        <v>314</v>
      </c>
      <c r="B164" s="136">
        <v>680</v>
      </c>
      <c r="C164" s="99" t="s">
        <v>298</v>
      </c>
      <c r="D164" s="99" t="s">
        <v>192</v>
      </c>
      <c r="E164" s="99" t="s">
        <v>315</v>
      </c>
      <c r="F164" s="99"/>
      <c r="G164" s="199">
        <f>G165+G167+G168</f>
        <v>11872.5</v>
      </c>
      <c r="H164" s="199" t="e">
        <f>H169</f>
        <v>#REF!</v>
      </c>
      <c r="I164" s="199" t="e">
        <f>I169</f>
        <v>#REF!</v>
      </c>
    </row>
    <row r="165" spans="1:10" ht="13.8" x14ac:dyDescent="0.25">
      <c r="A165" s="137" t="s">
        <v>377</v>
      </c>
      <c r="B165" s="136">
        <v>680</v>
      </c>
      <c r="C165" s="99" t="s">
        <v>298</v>
      </c>
      <c r="D165" s="99" t="s">
        <v>192</v>
      </c>
      <c r="E165" s="99" t="s">
        <v>315</v>
      </c>
      <c r="F165" s="99"/>
      <c r="G165" s="199">
        <v>3950.2</v>
      </c>
      <c r="H165" s="199">
        <v>4131.8999999999996</v>
      </c>
      <c r="I165" s="199">
        <v>4297.2</v>
      </c>
    </row>
    <row r="166" spans="1:10" s="17" customFormat="1" ht="27.6" hidden="1" x14ac:dyDescent="0.25">
      <c r="A166" s="137" t="s">
        <v>339</v>
      </c>
      <c r="B166" s="99" t="s">
        <v>340</v>
      </c>
      <c r="C166" s="99" t="s">
        <v>298</v>
      </c>
      <c r="D166" s="99" t="s">
        <v>192</v>
      </c>
      <c r="E166" s="99" t="s">
        <v>315</v>
      </c>
      <c r="F166" s="99"/>
      <c r="G166" s="199"/>
      <c r="H166" s="199"/>
      <c r="I166" s="199"/>
    </row>
    <row r="167" spans="1:10" ht="13.8" x14ac:dyDescent="0.25">
      <c r="A167" s="137" t="s">
        <v>376</v>
      </c>
      <c r="B167" s="136">
        <v>680</v>
      </c>
      <c r="C167" s="99" t="s">
        <v>298</v>
      </c>
      <c r="D167" s="99" t="s">
        <v>192</v>
      </c>
      <c r="E167" s="99" t="s">
        <v>315</v>
      </c>
      <c r="F167" s="99"/>
      <c r="G167" s="199">
        <v>435.3</v>
      </c>
      <c r="H167" s="199">
        <v>455.3</v>
      </c>
      <c r="I167" s="199">
        <v>473.5</v>
      </c>
    </row>
    <row r="168" spans="1:10" s="17" customFormat="1" ht="27.6" x14ac:dyDescent="0.25">
      <c r="A168" s="137" t="s">
        <v>388</v>
      </c>
      <c r="B168" s="99" t="s">
        <v>340</v>
      </c>
      <c r="C168" s="99" t="s">
        <v>298</v>
      </c>
      <c r="D168" s="99" t="s">
        <v>192</v>
      </c>
      <c r="E168" s="99" t="s">
        <v>315</v>
      </c>
      <c r="F168" s="99"/>
      <c r="G168" s="199">
        <v>7487</v>
      </c>
      <c r="H168" s="199"/>
      <c r="I168" s="199"/>
    </row>
    <row r="169" spans="1:10" ht="27.6" x14ac:dyDescent="0.25">
      <c r="A169" s="77" t="s">
        <v>208</v>
      </c>
      <c r="B169" s="74">
        <v>680</v>
      </c>
      <c r="C169" s="75" t="s">
        <v>298</v>
      </c>
      <c r="D169" s="75" t="s">
        <v>192</v>
      </c>
      <c r="E169" s="99" t="s">
        <v>315</v>
      </c>
      <c r="F169" s="75" t="s">
        <v>209</v>
      </c>
      <c r="G169" s="179">
        <f>(G167-G170)+G168+K169+G165</f>
        <v>11807.8</v>
      </c>
      <c r="H169" s="179" t="e">
        <f>#REF!+H165+H166+H168</f>
        <v>#REF!</v>
      </c>
      <c r="I169" s="179" t="e">
        <f>#REF!+I165+I166+I168</f>
        <v>#REF!</v>
      </c>
    </row>
    <row r="170" spans="1:10" ht="13.8" x14ac:dyDescent="0.25">
      <c r="A170" s="310" t="s">
        <v>213</v>
      </c>
      <c r="B170" s="311">
        <v>680</v>
      </c>
      <c r="C170" s="309" t="s">
        <v>298</v>
      </c>
      <c r="D170" s="309" t="s">
        <v>192</v>
      </c>
      <c r="E170" s="312" t="s">
        <v>315</v>
      </c>
      <c r="F170" s="309" t="s">
        <v>214</v>
      </c>
      <c r="G170" s="313">
        <v>64.7</v>
      </c>
      <c r="H170" s="179"/>
      <c r="I170" s="179"/>
    </row>
    <row r="171" spans="1:10" ht="13.8" x14ac:dyDescent="0.25">
      <c r="A171" s="108" t="s">
        <v>217</v>
      </c>
      <c r="B171" s="109">
        <v>680</v>
      </c>
      <c r="C171" s="110" t="s">
        <v>298</v>
      </c>
      <c r="D171" s="110" t="s">
        <v>192</v>
      </c>
      <c r="E171" s="116" t="s">
        <v>218</v>
      </c>
      <c r="F171" s="110"/>
      <c r="G171" s="189">
        <f>G172</f>
        <v>1492.8</v>
      </c>
      <c r="H171" s="189">
        <f>H172</f>
        <v>1442.8999999999999</v>
      </c>
      <c r="I171" s="189">
        <f>I172</f>
        <v>1526.2</v>
      </c>
      <c r="J171" t="s">
        <v>365</v>
      </c>
    </row>
    <row r="172" spans="1:10" ht="13.8" x14ac:dyDescent="0.25">
      <c r="A172" s="77" t="s">
        <v>352</v>
      </c>
      <c r="B172" s="74">
        <v>680</v>
      </c>
      <c r="C172" s="75" t="s">
        <v>298</v>
      </c>
      <c r="D172" s="75" t="s">
        <v>192</v>
      </c>
      <c r="E172" s="99" t="s">
        <v>353</v>
      </c>
      <c r="F172" s="75"/>
      <c r="G172" s="179">
        <f>1357.7-504.5-30+0.3+669.3</f>
        <v>1492.8</v>
      </c>
      <c r="H172" s="179">
        <f>1412.6+30.3</f>
        <v>1442.8999999999999</v>
      </c>
      <c r="I172" s="179">
        <f>1495.9+30.3</f>
        <v>1526.2</v>
      </c>
    </row>
    <row r="173" spans="1:10" ht="27.6" x14ac:dyDescent="0.25">
      <c r="A173" s="77" t="s">
        <v>208</v>
      </c>
      <c r="B173" s="74">
        <v>680</v>
      </c>
      <c r="C173" s="75" t="s">
        <v>298</v>
      </c>
      <c r="D173" s="75" t="s">
        <v>192</v>
      </c>
      <c r="E173" s="99" t="s">
        <v>353</v>
      </c>
      <c r="F173" s="75" t="s">
        <v>209</v>
      </c>
      <c r="G173" s="179">
        <f>G172</f>
        <v>1492.8</v>
      </c>
      <c r="H173" s="179">
        <f>H172</f>
        <v>1442.8999999999999</v>
      </c>
      <c r="I173" s="179">
        <f>I172</f>
        <v>1526.2</v>
      </c>
    </row>
    <row r="174" spans="1:10" ht="27.6" x14ac:dyDescent="0.25">
      <c r="A174" s="138" t="s">
        <v>321</v>
      </c>
      <c r="B174" s="139">
        <v>680</v>
      </c>
      <c r="C174" s="140" t="s">
        <v>298</v>
      </c>
      <c r="D174" s="140" t="s">
        <v>298</v>
      </c>
      <c r="E174" s="140"/>
      <c r="F174" s="140"/>
      <c r="G174" s="200">
        <f t="shared" ref="G174:I175" si="19">G175</f>
        <v>285.7</v>
      </c>
      <c r="H174" s="200">
        <f t="shared" si="19"/>
        <v>298.8</v>
      </c>
      <c r="I174" s="200">
        <f t="shared" si="19"/>
        <v>310.8</v>
      </c>
    </row>
    <row r="175" spans="1:10" ht="13.8" x14ac:dyDescent="0.25">
      <c r="A175" s="77" t="s">
        <v>217</v>
      </c>
      <c r="B175" s="85">
        <v>680</v>
      </c>
      <c r="C175" s="76" t="s">
        <v>298</v>
      </c>
      <c r="D175" s="76" t="s">
        <v>298</v>
      </c>
      <c r="E175" s="76" t="s">
        <v>218</v>
      </c>
      <c r="F175" s="76"/>
      <c r="G175" s="183">
        <f t="shared" si="19"/>
        <v>285.7</v>
      </c>
      <c r="H175" s="183">
        <f t="shared" si="19"/>
        <v>298.8</v>
      </c>
      <c r="I175" s="183">
        <f t="shared" si="19"/>
        <v>310.8</v>
      </c>
    </row>
    <row r="176" spans="1:10" ht="31.2" x14ac:dyDescent="0.25">
      <c r="A176" s="141" t="s">
        <v>322</v>
      </c>
      <c r="B176" s="85">
        <v>680</v>
      </c>
      <c r="C176" s="76" t="s">
        <v>298</v>
      </c>
      <c r="D176" s="76" t="s">
        <v>298</v>
      </c>
      <c r="E176" s="76" t="s">
        <v>323</v>
      </c>
      <c r="F176" s="76"/>
      <c r="G176" s="183">
        <f>G178</f>
        <v>285.7</v>
      </c>
      <c r="H176" s="183">
        <f>H178</f>
        <v>298.8</v>
      </c>
      <c r="I176" s="183">
        <f>I178</f>
        <v>310.8</v>
      </c>
    </row>
    <row r="177" spans="1:9" ht="13.8" hidden="1" x14ac:dyDescent="0.25">
      <c r="A177" s="77"/>
      <c r="B177" s="85"/>
      <c r="C177" s="76"/>
      <c r="D177" s="76"/>
      <c r="E177" s="76"/>
      <c r="F177" s="76"/>
      <c r="G177" s="183"/>
      <c r="H177" s="183">
        <v>298.8</v>
      </c>
      <c r="I177" s="183">
        <v>310.8</v>
      </c>
    </row>
    <row r="178" spans="1:9" ht="13.8" x14ac:dyDescent="0.25">
      <c r="A178" s="150" t="s">
        <v>213</v>
      </c>
      <c r="B178" s="74">
        <v>680</v>
      </c>
      <c r="C178" s="75" t="s">
        <v>298</v>
      </c>
      <c r="D178" s="75" t="s">
        <v>298</v>
      </c>
      <c r="E178" s="75" t="s">
        <v>323</v>
      </c>
      <c r="F178" s="75" t="s">
        <v>214</v>
      </c>
      <c r="G178" s="179">
        <v>285.7</v>
      </c>
      <c r="H178" s="179">
        <f>H177</f>
        <v>298.8</v>
      </c>
      <c r="I178" s="179">
        <f>I177</f>
        <v>310.8</v>
      </c>
    </row>
    <row r="179" spans="1:9" ht="13.8" x14ac:dyDescent="0.25">
      <c r="A179" s="121" t="s">
        <v>324</v>
      </c>
      <c r="B179" s="122">
        <v>680</v>
      </c>
      <c r="C179" s="123">
        <v>10</v>
      </c>
      <c r="D179" s="123"/>
      <c r="E179" s="123"/>
      <c r="F179" s="123"/>
      <c r="G179" s="195">
        <f>G180+G186+G193</f>
        <v>1879.8</v>
      </c>
      <c r="H179" s="195">
        <f>H180+H186+H193</f>
        <v>2498.8000000000002</v>
      </c>
      <c r="I179" s="195">
        <f>I180+I186+I193</f>
        <v>2090.8000000000002</v>
      </c>
    </row>
    <row r="180" spans="1:9" ht="13.8" x14ac:dyDescent="0.25">
      <c r="A180" s="142" t="s">
        <v>325</v>
      </c>
      <c r="B180" s="143">
        <v>680</v>
      </c>
      <c r="C180" s="144">
        <v>10</v>
      </c>
      <c r="D180" s="144" t="s">
        <v>183</v>
      </c>
      <c r="E180" s="144"/>
      <c r="F180" s="144"/>
      <c r="G180" s="201">
        <f>G181</f>
        <v>1675.8</v>
      </c>
      <c r="H180" s="201">
        <f t="shared" ref="H180:I182" si="20">H181</f>
        <v>2090.8000000000002</v>
      </c>
      <c r="I180" s="201">
        <f t="shared" si="20"/>
        <v>2090.8000000000002</v>
      </c>
    </row>
    <row r="181" spans="1:9" ht="41.4" x14ac:dyDescent="0.25">
      <c r="A181" s="73" t="s">
        <v>326</v>
      </c>
      <c r="B181" s="85">
        <v>680</v>
      </c>
      <c r="C181" s="76" t="s">
        <v>270</v>
      </c>
      <c r="D181" s="76" t="s">
        <v>183</v>
      </c>
      <c r="E181" s="76" t="s">
        <v>203</v>
      </c>
      <c r="F181" s="76"/>
      <c r="G181" s="183">
        <f>G182</f>
        <v>1675.8</v>
      </c>
      <c r="H181" s="183">
        <f t="shared" si="20"/>
        <v>2090.8000000000002</v>
      </c>
      <c r="I181" s="183">
        <f t="shared" si="20"/>
        <v>2090.8000000000002</v>
      </c>
    </row>
    <row r="182" spans="1:9" ht="27.6" x14ac:dyDescent="0.25">
      <c r="A182" s="73" t="s">
        <v>204</v>
      </c>
      <c r="B182" s="74">
        <v>680</v>
      </c>
      <c r="C182" s="75">
        <v>10</v>
      </c>
      <c r="D182" s="75" t="s">
        <v>183</v>
      </c>
      <c r="E182" s="99" t="s">
        <v>205</v>
      </c>
      <c r="F182" s="75"/>
      <c r="G182" s="179">
        <f>G183</f>
        <v>1675.8</v>
      </c>
      <c r="H182" s="179">
        <f t="shared" si="20"/>
        <v>2090.8000000000002</v>
      </c>
      <c r="I182" s="179">
        <f t="shared" si="20"/>
        <v>2090.8000000000002</v>
      </c>
    </row>
    <row r="183" spans="1:9" ht="41.4" x14ac:dyDescent="0.25">
      <c r="A183" s="77" t="s">
        <v>206</v>
      </c>
      <c r="B183" s="74">
        <v>680</v>
      </c>
      <c r="C183" s="75" t="s">
        <v>270</v>
      </c>
      <c r="D183" s="75" t="s">
        <v>183</v>
      </c>
      <c r="E183" s="99" t="s">
        <v>207</v>
      </c>
      <c r="F183" s="75"/>
      <c r="G183" s="179">
        <f>G185</f>
        <v>1675.8</v>
      </c>
      <c r="H183" s="179">
        <f>H185</f>
        <v>2090.8000000000002</v>
      </c>
      <c r="I183" s="179">
        <f>I185</f>
        <v>2090.8000000000002</v>
      </c>
    </row>
    <row r="184" spans="1:9" ht="41.4" x14ac:dyDescent="0.25">
      <c r="A184" s="73" t="s">
        <v>373</v>
      </c>
      <c r="B184" s="74">
        <v>680</v>
      </c>
      <c r="C184" s="75" t="s">
        <v>270</v>
      </c>
      <c r="D184" s="75" t="s">
        <v>183</v>
      </c>
      <c r="E184" s="99" t="s">
        <v>207</v>
      </c>
      <c r="F184" s="75"/>
      <c r="G184" s="179">
        <v>1675.8</v>
      </c>
      <c r="H184" s="179">
        <v>2090.8000000000002</v>
      </c>
      <c r="I184" s="179">
        <v>2090.8000000000002</v>
      </c>
    </row>
    <row r="185" spans="1:9" ht="13.8" x14ac:dyDescent="0.25">
      <c r="A185" s="77" t="s">
        <v>295</v>
      </c>
      <c r="B185" s="74">
        <v>680</v>
      </c>
      <c r="C185" s="75" t="s">
        <v>270</v>
      </c>
      <c r="D185" s="75" t="s">
        <v>183</v>
      </c>
      <c r="E185" s="99" t="s">
        <v>207</v>
      </c>
      <c r="F185" s="75" t="s">
        <v>296</v>
      </c>
      <c r="G185" s="179">
        <v>1675.8</v>
      </c>
      <c r="H185" s="179">
        <f>H184</f>
        <v>2090.8000000000002</v>
      </c>
      <c r="I185" s="179">
        <f>I184</f>
        <v>2090.8000000000002</v>
      </c>
    </row>
    <row r="186" spans="1:9" ht="13.8" x14ac:dyDescent="0.25">
      <c r="A186" s="90" t="s">
        <v>327</v>
      </c>
      <c r="B186" s="133">
        <v>680</v>
      </c>
      <c r="C186" s="134" t="s">
        <v>270</v>
      </c>
      <c r="D186" s="134" t="s">
        <v>192</v>
      </c>
      <c r="E186" s="134"/>
      <c r="F186" s="134"/>
      <c r="G186" s="198">
        <f>G187+G190</f>
        <v>204</v>
      </c>
      <c r="H186" s="198">
        <f>H187+H190</f>
        <v>408</v>
      </c>
      <c r="I186" s="198">
        <f>I187+I190</f>
        <v>0</v>
      </c>
    </row>
    <row r="187" spans="1:9" ht="13.8" hidden="1" x14ac:dyDescent="0.25">
      <c r="A187" s="105" t="s">
        <v>274</v>
      </c>
      <c r="B187" s="106">
        <v>680</v>
      </c>
      <c r="C187" s="107" t="s">
        <v>270</v>
      </c>
      <c r="D187" s="107" t="s">
        <v>192</v>
      </c>
      <c r="E187" s="145" t="s">
        <v>328</v>
      </c>
      <c r="F187" s="107"/>
      <c r="G187" s="188">
        <f>G188</f>
        <v>0</v>
      </c>
      <c r="H187" s="188">
        <f>H188</f>
        <v>0</v>
      </c>
      <c r="I187" s="188">
        <f>I188</f>
        <v>0</v>
      </c>
    </row>
    <row r="188" spans="1:9" ht="13.8" hidden="1" x14ac:dyDescent="0.25">
      <c r="A188" s="77" t="s">
        <v>329</v>
      </c>
      <c r="B188" s="74">
        <v>680</v>
      </c>
      <c r="C188" s="75" t="s">
        <v>270</v>
      </c>
      <c r="D188" s="75" t="s">
        <v>192</v>
      </c>
      <c r="E188" s="99" t="s">
        <v>330</v>
      </c>
      <c r="F188" s="154"/>
      <c r="G188" s="179"/>
      <c r="H188" s="179"/>
      <c r="I188" s="179"/>
    </row>
    <row r="189" spans="1:9" ht="27.6" hidden="1" x14ac:dyDescent="0.25">
      <c r="A189" s="77" t="s">
        <v>208</v>
      </c>
      <c r="B189" s="74">
        <v>680</v>
      </c>
      <c r="C189" s="75" t="s">
        <v>270</v>
      </c>
      <c r="D189" s="75" t="s">
        <v>192</v>
      </c>
      <c r="E189" s="99" t="s">
        <v>330</v>
      </c>
      <c r="F189" s="155">
        <v>200</v>
      </c>
      <c r="G189" s="179">
        <f>G188</f>
        <v>0</v>
      </c>
      <c r="H189" s="179">
        <f>H188</f>
        <v>0</v>
      </c>
      <c r="I189" s="179">
        <f>I188</f>
        <v>0</v>
      </c>
    </row>
    <row r="190" spans="1:9" ht="13.8" x14ac:dyDescent="0.25">
      <c r="A190" s="108" t="s">
        <v>247</v>
      </c>
      <c r="B190" s="109">
        <v>680</v>
      </c>
      <c r="C190" s="110" t="s">
        <v>270</v>
      </c>
      <c r="D190" s="110" t="s">
        <v>192</v>
      </c>
      <c r="E190" s="110" t="s">
        <v>248</v>
      </c>
      <c r="F190" s="110"/>
      <c r="G190" s="189">
        <f t="shared" ref="G190:I191" si="21">G191</f>
        <v>204</v>
      </c>
      <c r="H190" s="189">
        <f t="shared" si="21"/>
        <v>408</v>
      </c>
      <c r="I190" s="189">
        <f t="shared" si="21"/>
        <v>0</v>
      </c>
    </row>
    <row r="191" spans="1:9" ht="69" x14ac:dyDescent="0.25">
      <c r="A191" s="146" t="s">
        <v>331</v>
      </c>
      <c r="B191" s="85">
        <v>680</v>
      </c>
      <c r="C191" s="76" t="s">
        <v>270</v>
      </c>
      <c r="D191" s="76" t="s">
        <v>192</v>
      </c>
      <c r="E191" s="76" t="s">
        <v>332</v>
      </c>
      <c r="F191" s="76"/>
      <c r="G191" s="183">
        <f t="shared" si="21"/>
        <v>204</v>
      </c>
      <c r="H191" s="183">
        <f t="shared" si="21"/>
        <v>408</v>
      </c>
      <c r="I191" s="183">
        <f t="shared" si="21"/>
        <v>0</v>
      </c>
    </row>
    <row r="192" spans="1:9" ht="13.8" x14ac:dyDescent="0.25">
      <c r="A192" s="156" t="s">
        <v>295</v>
      </c>
      <c r="B192" s="85">
        <v>680</v>
      </c>
      <c r="C192" s="76" t="s">
        <v>270</v>
      </c>
      <c r="D192" s="76" t="s">
        <v>192</v>
      </c>
      <c r="E192" s="76" t="s">
        <v>332</v>
      </c>
      <c r="F192" s="76" t="s">
        <v>296</v>
      </c>
      <c r="G192" s="179">
        <v>204</v>
      </c>
      <c r="H192" s="179">
        <v>408</v>
      </c>
      <c r="I192" s="179">
        <v>0</v>
      </c>
    </row>
    <row r="193" spans="1:9" ht="13.8" hidden="1" x14ac:dyDescent="0.25">
      <c r="A193" s="138" t="s">
        <v>333</v>
      </c>
      <c r="B193" s="139">
        <v>680</v>
      </c>
      <c r="C193" s="140" t="s">
        <v>270</v>
      </c>
      <c r="D193" s="140" t="s">
        <v>216</v>
      </c>
      <c r="E193" s="140"/>
      <c r="F193" s="140"/>
      <c r="G193" s="200">
        <v>0</v>
      </c>
      <c r="H193" s="200">
        <f>H194</f>
        <v>0</v>
      </c>
      <c r="I193" s="200">
        <f>I194</f>
        <v>0</v>
      </c>
    </row>
    <row r="194" spans="1:9" ht="13.8" hidden="1" x14ac:dyDescent="0.25">
      <c r="A194" s="77" t="s">
        <v>217</v>
      </c>
      <c r="B194" s="74">
        <v>680</v>
      </c>
      <c r="C194" s="75" t="s">
        <v>270</v>
      </c>
      <c r="D194" s="75" t="s">
        <v>216</v>
      </c>
      <c r="E194" s="75" t="s">
        <v>218</v>
      </c>
      <c r="F194" s="75"/>
      <c r="G194" s="179">
        <f>G195+G197</f>
        <v>0</v>
      </c>
      <c r="H194" s="179">
        <f>H195+H197</f>
        <v>0</v>
      </c>
      <c r="I194" s="179">
        <f>I195+I197</f>
        <v>0</v>
      </c>
    </row>
    <row r="195" spans="1:9" ht="69" hidden="1" x14ac:dyDescent="0.25">
      <c r="A195" s="229" t="s">
        <v>98</v>
      </c>
      <c r="B195" s="230">
        <v>680</v>
      </c>
      <c r="C195" s="231" t="s">
        <v>270</v>
      </c>
      <c r="D195" s="231" t="s">
        <v>216</v>
      </c>
      <c r="E195" s="231" t="s">
        <v>334</v>
      </c>
      <c r="F195" s="231"/>
      <c r="G195" s="232">
        <v>0</v>
      </c>
      <c r="H195" s="179"/>
      <c r="I195" s="179"/>
    </row>
    <row r="196" spans="1:9" ht="27.6" hidden="1" x14ac:dyDescent="0.25">
      <c r="A196" s="229" t="s">
        <v>208</v>
      </c>
      <c r="B196" s="230">
        <v>680</v>
      </c>
      <c r="C196" s="231" t="s">
        <v>270</v>
      </c>
      <c r="D196" s="231" t="s">
        <v>216</v>
      </c>
      <c r="E196" s="231" t="s">
        <v>334</v>
      </c>
      <c r="F196" s="231" t="s">
        <v>209</v>
      </c>
      <c r="G196" s="232"/>
      <c r="H196" s="179"/>
      <c r="I196" s="179"/>
    </row>
    <row r="197" spans="1:9" ht="69" hidden="1" x14ac:dyDescent="0.25">
      <c r="A197" s="77" t="s">
        <v>335</v>
      </c>
      <c r="B197" s="74">
        <v>680</v>
      </c>
      <c r="C197" s="75" t="s">
        <v>270</v>
      </c>
      <c r="D197" s="75" t="s">
        <v>216</v>
      </c>
      <c r="E197" s="75" t="s">
        <v>336</v>
      </c>
      <c r="F197" s="75"/>
      <c r="G197" s="202"/>
      <c r="H197" s="202"/>
      <c r="I197" s="202"/>
    </row>
    <row r="198" spans="1:9" ht="27.6" hidden="1" x14ac:dyDescent="0.25">
      <c r="A198" s="77" t="s">
        <v>208</v>
      </c>
      <c r="B198" s="74">
        <v>680</v>
      </c>
      <c r="C198" s="75" t="s">
        <v>270</v>
      </c>
      <c r="D198" s="75" t="s">
        <v>216</v>
      </c>
      <c r="E198" s="75" t="s">
        <v>336</v>
      </c>
      <c r="F198" s="75" t="s">
        <v>209</v>
      </c>
      <c r="G198" s="202">
        <v>0</v>
      </c>
      <c r="H198" s="202">
        <f>H197</f>
        <v>0</v>
      </c>
      <c r="I198" s="202">
        <f>I197</f>
        <v>0</v>
      </c>
    </row>
  </sheetData>
  <sheetProtection selectLockedCells="1" selectUnlockedCells="1"/>
  <mergeCells count="2">
    <mergeCell ref="A11:I11"/>
    <mergeCell ref="A12:I12"/>
  </mergeCells>
  <pageMargins left="0.7" right="0.7" top="0.75" bottom="0.75" header="0.3" footer="0.3"/>
  <pageSetup paperSize="9" scale="76" firstPageNumber="0" fitToHeight="5" orientation="portrait" r:id="rId1"/>
  <headerFooter alignWithMargins="0"/>
  <rowBreaks count="3" manualBreakCount="3">
    <brk id="112" max="16383" man="1"/>
    <brk id="138" max="16383" man="1"/>
    <brk id="16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91D8-6627-451C-BC57-0C1CBF458D53}">
  <sheetPr>
    <pageSetUpPr fitToPage="1"/>
  </sheetPr>
  <dimension ref="A1:I80"/>
  <sheetViews>
    <sheetView view="pageBreakPreview" topLeftCell="A8" zoomScale="80" zoomScaleNormal="100" zoomScaleSheetLayoutView="80" workbookViewId="0">
      <selection activeCell="I22" sqref="I22"/>
    </sheetView>
  </sheetViews>
  <sheetFormatPr defaultRowHeight="13.2" x14ac:dyDescent="0.25"/>
  <cols>
    <col min="1" max="1" width="65.44140625" style="157" customWidth="1"/>
    <col min="2" max="3" width="6" style="158" customWidth="1"/>
    <col min="4" max="4" width="19.44140625" style="203" customWidth="1"/>
    <col min="5" max="5" width="13.109375" style="172" hidden="1" customWidth="1"/>
    <col min="7" max="7" width="11.88671875" customWidth="1"/>
  </cols>
  <sheetData>
    <row r="1" spans="1:9" ht="13.8" x14ac:dyDescent="0.25">
      <c r="A1" s="148"/>
      <c r="B1" s="16"/>
      <c r="C1" s="16"/>
      <c r="D1" s="267" t="s">
        <v>406</v>
      </c>
    </row>
    <row r="2" spans="1:9" ht="13.8" x14ac:dyDescent="0.25">
      <c r="A2" s="148"/>
      <c r="B2" s="16"/>
      <c r="C2" s="16"/>
      <c r="D2" s="267" t="s">
        <v>1</v>
      </c>
    </row>
    <row r="3" spans="1:9" ht="13.8" x14ac:dyDescent="0.25">
      <c r="A3" s="148"/>
      <c r="B3" s="16"/>
      <c r="C3" s="16"/>
      <c r="D3" s="267" t="s">
        <v>389</v>
      </c>
    </row>
    <row r="4" spans="1:9" ht="13.8" x14ac:dyDescent="0.25">
      <c r="A4" s="148"/>
      <c r="B4" s="16"/>
      <c r="C4" s="16"/>
      <c r="D4" s="267" t="s">
        <v>416</v>
      </c>
    </row>
    <row r="5" spans="1:9" ht="13.8" x14ac:dyDescent="0.25">
      <c r="A5" s="148"/>
      <c r="B5" s="16"/>
      <c r="C5" s="16"/>
      <c r="D5" s="173"/>
    </row>
    <row r="6" spans="1:9" ht="13.8" x14ac:dyDescent="0.25">
      <c r="A6" s="148"/>
      <c r="B6" s="16"/>
      <c r="C6" s="16"/>
      <c r="D6" s="267" t="s">
        <v>406</v>
      </c>
    </row>
    <row r="7" spans="1:9" ht="13.8" x14ac:dyDescent="0.25">
      <c r="A7" s="148"/>
      <c r="B7" s="16"/>
      <c r="C7" s="16"/>
      <c r="D7" s="267" t="s">
        <v>1</v>
      </c>
    </row>
    <row r="8" spans="1:9" ht="13.8" x14ac:dyDescent="0.25">
      <c r="A8" s="148"/>
      <c r="B8" s="16"/>
      <c r="C8" s="16"/>
      <c r="D8" s="267" t="s">
        <v>389</v>
      </c>
    </row>
    <row r="9" spans="1:9" ht="13.8" x14ac:dyDescent="0.25">
      <c r="A9" s="148"/>
      <c r="B9" s="16"/>
      <c r="C9" s="16"/>
      <c r="D9" s="267" t="s">
        <v>402</v>
      </c>
    </row>
    <row r="10" spans="1:9" ht="13.8" x14ac:dyDescent="0.25">
      <c r="A10" s="148"/>
      <c r="B10" s="16"/>
      <c r="C10" s="16"/>
      <c r="D10" s="267" t="s">
        <v>403</v>
      </c>
    </row>
    <row r="11" spans="1:9" ht="15.6" x14ac:dyDescent="0.25">
      <c r="A11" s="375" t="s">
        <v>175</v>
      </c>
      <c r="B11" s="375"/>
      <c r="C11" s="375"/>
      <c r="D11" s="375"/>
      <c r="E11" s="375"/>
    </row>
    <row r="12" spans="1:9" ht="66.75" customHeight="1" x14ac:dyDescent="0.25">
      <c r="A12" s="376" t="s">
        <v>404</v>
      </c>
      <c r="B12" s="376"/>
      <c r="C12" s="376"/>
      <c r="D12" s="376"/>
      <c r="E12" s="376"/>
    </row>
    <row r="13" spans="1:9" ht="13.8" x14ac:dyDescent="0.25">
      <c r="A13" s="37"/>
      <c r="B13" s="149"/>
      <c r="C13" s="149"/>
      <c r="D13" s="174"/>
      <c r="E13" s="174" t="s">
        <v>3</v>
      </c>
    </row>
    <row r="14" spans="1:9" ht="41.4" x14ac:dyDescent="0.25">
      <c r="A14" s="87" t="s">
        <v>5</v>
      </c>
      <c r="B14" s="147" t="s">
        <v>177</v>
      </c>
      <c r="C14" s="147" t="s">
        <v>178</v>
      </c>
      <c r="D14" s="175" t="s">
        <v>405</v>
      </c>
      <c r="E14" s="175" t="s">
        <v>356</v>
      </c>
    </row>
    <row r="15" spans="1:9" ht="13.8" x14ac:dyDescent="0.25">
      <c r="A15" s="315" t="s">
        <v>181</v>
      </c>
      <c r="B15" s="316"/>
      <c r="C15" s="316"/>
      <c r="D15" s="317">
        <v>52625</v>
      </c>
      <c r="E15" s="176" t="e">
        <f>#REF!</f>
        <v>#REF!</v>
      </c>
      <c r="F15" s="172"/>
      <c r="I15" s="172"/>
    </row>
    <row r="16" spans="1:9" ht="13.8" x14ac:dyDescent="0.25">
      <c r="A16" s="318" t="s">
        <v>182</v>
      </c>
      <c r="B16" s="319" t="s">
        <v>183</v>
      </c>
      <c r="C16" s="319"/>
      <c r="D16" s="320">
        <v>21271.3</v>
      </c>
      <c r="E16" s="177" t="e">
        <f>E17+#REF!+E21+E22+#REF!+E23+E24</f>
        <v>#REF!</v>
      </c>
      <c r="F16" s="172"/>
    </row>
    <row r="17" spans="1:6" ht="27.6" x14ac:dyDescent="0.25">
      <c r="A17" s="321" t="s">
        <v>184</v>
      </c>
      <c r="B17" s="322" t="s">
        <v>183</v>
      </c>
      <c r="C17" s="322" t="s">
        <v>185</v>
      </c>
      <c r="D17" s="323">
        <v>3399.7</v>
      </c>
      <c r="E17" s="178" t="e">
        <f>#REF!</f>
        <v>#REF!</v>
      </c>
      <c r="F17" s="172"/>
    </row>
    <row r="18" spans="1:6" ht="13.8" hidden="1" x14ac:dyDescent="0.25">
      <c r="A18" s="324" t="s">
        <v>198</v>
      </c>
      <c r="B18" s="325" t="s">
        <v>183</v>
      </c>
      <c r="C18" s="325" t="s">
        <v>192</v>
      </c>
      <c r="D18" s="326">
        <f t="shared" ref="D18:E19" si="0">D19</f>
        <v>0</v>
      </c>
      <c r="E18" s="179">
        <f t="shared" si="0"/>
        <v>0</v>
      </c>
    </row>
    <row r="19" spans="1:6" ht="27.6" hidden="1" x14ac:dyDescent="0.25">
      <c r="A19" s="324" t="s">
        <v>196</v>
      </c>
      <c r="B19" s="325" t="s">
        <v>183</v>
      </c>
      <c r="C19" s="325" t="s">
        <v>192</v>
      </c>
      <c r="D19" s="326">
        <f t="shared" si="0"/>
        <v>0</v>
      </c>
      <c r="E19" s="179">
        <f t="shared" si="0"/>
        <v>0</v>
      </c>
    </row>
    <row r="20" spans="1:6" ht="55.2" hidden="1" x14ac:dyDescent="0.25">
      <c r="A20" s="324" t="s">
        <v>189</v>
      </c>
      <c r="B20" s="325" t="s">
        <v>183</v>
      </c>
      <c r="C20" s="325" t="s">
        <v>192</v>
      </c>
      <c r="D20" s="326">
        <f>24.9-24.9</f>
        <v>0</v>
      </c>
      <c r="E20" s="179">
        <f>24.9-24.9</f>
        <v>0</v>
      </c>
    </row>
    <row r="21" spans="1:6" ht="41.4" x14ac:dyDescent="0.25">
      <c r="A21" s="327" t="s">
        <v>201</v>
      </c>
      <c r="B21" s="328" t="s">
        <v>183</v>
      </c>
      <c r="C21" s="328" t="s">
        <v>202</v>
      </c>
      <c r="D21" s="329">
        <v>12444.1</v>
      </c>
      <c r="E21" s="181" t="e">
        <f>#REF!+#REF!</f>
        <v>#REF!</v>
      </c>
    </row>
    <row r="22" spans="1:6" ht="41.4" customHeight="1" x14ac:dyDescent="0.25">
      <c r="A22" s="330" t="s">
        <v>215</v>
      </c>
      <c r="B22" s="331" t="s">
        <v>183</v>
      </c>
      <c r="C22" s="331" t="s">
        <v>216</v>
      </c>
      <c r="D22" s="332">
        <v>528.20000000000005</v>
      </c>
      <c r="E22" s="185" t="e">
        <f>#REF!</f>
        <v>#REF!</v>
      </c>
    </row>
    <row r="23" spans="1:6" ht="13.8" x14ac:dyDescent="0.25">
      <c r="A23" s="327" t="s">
        <v>225</v>
      </c>
      <c r="B23" s="328" t="s">
        <v>183</v>
      </c>
      <c r="C23" s="328" t="s">
        <v>226</v>
      </c>
      <c r="D23" s="329">
        <v>20</v>
      </c>
      <c r="E23" s="181" t="e">
        <f>#REF!</f>
        <v>#REF!</v>
      </c>
    </row>
    <row r="24" spans="1:6" ht="13.8" x14ac:dyDescent="0.25">
      <c r="A24" s="333" t="s">
        <v>230</v>
      </c>
      <c r="B24" s="334" t="s">
        <v>183</v>
      </c>
      <c r="C24" s="334" t="s">
        <v>231</v>
      </c>
      <c r="D24" s="335">
        <v>4265.7</v>
      </c>
      <c r="E24" s="187" t="e">
        <f>#REF!+#REF!+#REF!+#REF!+#REF!</f>
        <v>#REF!</v>
      </c>
    </row>
    <row r="25" spans="1:6" ht="27.6" hidden="1" x14ac:dyDescent="0.25">
      <c r="A25" s="336" t="s">
        <v>254</v>
      </c>
      <c r="B25" s="337" t="s">
        <v>183</v>
      </c>
      <c r="C25" s="337" t="s">
        <v>231</v>
      </c>
      <c r="D25" s="338">
        <f>D26</f>
        <v>0</v>
      </c>
      <c r="E25" s="189">
        <f>E26</f>
        <v>0</v>
      </c>
    </row>
    <row r="26" spans="1:6" ht="27.6" hidden="1" x14ac:dyDescent="0.25">
      <c r="A26" s="324" t="s">
        <v>208</v>
      </c>
      <c r="B26" s="339" t="s">
        <v>183</v>
      </c>
      <c r="C26" s="339" t="s">
        <v>231</v>
      </c>
      <c r="D26" s="340">
        <v>0</v>
      </c>
      <c r="E26" s="183">
        <v>0</v>
      </c>
    </row>
    <row r="27" spans="1:6" ht="13.8" hidden="1" x14ac:dyDescent="0.25">
      <c r="A27" s="341" t="s">
        <v>256</v>
      </c>
      <c r="B27" s="342" t="s">
        <v>183</v>
      </c>
      <c r="C27" s="342" t="s">
        <v>231</v>
      </c>
      <c r="D27" s="343">
        <f>D28</f>
        <v>0</v>
      </c>
      <c r="E27" s="193">
        <f>E28</f>
        <v>0</v>
      </c>
    </row>
    <row r="28" spans="1:6" ht="27.6" hidden="1" x14ac:dyDescent="0.25">
      <c r="A28" s="324" t="s">
        <v>208</v>
      </c>
      <c r="B28" s="339" t="s">
        <v>183</v>
      </c>
      <c r="C28" s="339" t="s">
        <v>231</v>
      </c>
      <c r="D28" s="340">
        <v>0</v>
      </c>
      <c r="E28" s="194">
        <v>0</v>
      </c>
    </row>
    <row r="29" spans="1:6" ht="13.8" x14ac:dyDescent="0.25">
      <c r="A29" s="344" t="s">
        <v>258</v>
      </c>
      <c r="B29" s="345" t="s">
        <v>185</v>
      </c>
      <c r="C29" s="345"/>
      <c r="D29" s="346">
        <v>207.7</v>
      </c>
      <c r="E29" s="186" t="e">
        <f>#REF!</f>
        <v>#REF!</v>
      </c>
    </row>
    <row r="30" spans="1:6" ht="27.6" hidden="1" x14ac:dyDescent="0.25">
      <c r="A30" s="324" t="s">
        <v>208</v>
      </c>
      <c r="B30" s="325" t="s">
        <v>185</v>
      </c>
      <c r="C30" s="325" t="s">
        <v>192</v>
      </c>
      <c r="D30" s="326"/>
      <c r="E30" s="179"/>
    </row>
    <row r="31" spans="1:6" ht="27.6" x14ac:dyDescent="0.25">
      <c r="A31" s="347" t="s">
        <v>262</v>
      </c>
      <c r="B31" s="348" t="s">
        <v>192</v>
      </c>
      <c r="C31" s="348"/>
      <c r="D31" s="349">
        <v>178.2</v>
      </c>
      <c r="E31" s="195" t="e">
        <f>E32+E38+E42</f>
        <v>#REF!</v>
      </c>
    </row>
    <row r="32" spans="1:6" ht="27.6" hidden="1" x14ac:dyDescent="0.25">
      <c r="A32" s="350" t="s">
        <v>263</v>
      </c>
      <c r="B32" s="351" t="s">
        <v>192</v>
      </c>
      <c r="C32" s="351" t="s">
        <v>264</v>
      </c>
      <c r="D32" s="352">
        <f t="shared" ref="D32:E33" si="1">D33</f>
        <v>0</v>
      </c>
      <c r="E32" s="196">
        <f t="shared" si="1"/>
        <v>0</v>
      </c>
    </row>
    <row r="33" spans="1:5" ht="27.6" hidden="1" x14ac:dyDescent="0.25">
      <c r="A33" s="324" t="s">
        <v>265</v>
      </c>
      <c r="B33" s="339" t="s">
        <v>192</v>
      </c>
      <c r="C33" s="339" t="s">
        <v>264</v>
      </c>
      <c r="D33" s="340">
        <f t="shared" si="1"/>
        <v>0</v>
      </c>
      <c r="E33" s="183">
        <f t="shared" si="1"/>
        <v>0</v>
      </c>
    </row>
    <row r="34" spans="1:5" ht="41.4" hidden="1" x14ac:dyDescent="0.25">
      <c r="A34" s="353" t="s">
        <v>267</v>
      </c>
      <c r="B34" s="339" t="s">
        <v>192</v>
      </c>
      <c r="C34" s="339" t="s">
        <v>264</v>
      </c>
      <c r="D34" s="340">
        <f>D37</f>
        <v>0</v>
      </c>
      <c r="E34" s="183">
        <f>E37</f>
        <v>0</v>
      </c>
    </row>
    <row r="35" spans="1:5" ht="27.6" hidden="1" x14ac:dyDescent="0.25">
      <c r="A35" s="353" t="s">
        <v>117</v>
      </c>
      <c r="B35" s="339" t="s">
        <v>192</v>
      </c>
      <c r="C35" s="339" t="s">
        <v>264</v>
      </c>
      <c r="D35" s="340">
        <v>0</v>
      </c>
      <c r="E35" s="183">
        <v>0</v>
      </c>
    </row>
    <row r="36" spans="1:5" ht="27.6" hidden="1" x14ac:dyDescent="0.25">
      <c r="A36" s="353" t="s">
        <v>147</v>
      </c>
      <c r="B36" s="339" t="s">
        <v>192</v>
      </c>
      <c r="C36" s="339" t="s">
        <v>264</v>
      </c>
      <c r="D36" s="340">
        <v>0</v>
      </c>
      <c r="E36" s="183">
        <v>0</v>
      </c>
    </row>
    <row r="37" spans="1:5" ht="27.6" hidden="1" x14ac:dyDescent="0.25">
      <c r="A37" s="324" t="s">
        <v>208</v>
      </c>
      <c r="B37" s="339" t="s">
        <v>192</v>
      </c>
      <c r="C37" s="339" t="s">
        <v>264</v>
      </c>
      <c r="D37" s="340">
        <f>D35+D36</f>
        <v>0</v>
      </c>
      <c r="E37" s="183">
        <f>E35+E36</f>
        <v>0</v>
      </c>
    </row>
    <row r="38" spans="1:5" ht="27.6" x14ac:dyDescent="0.25">
      <c r="A38" s="344" t="s">
        <v>269</v>
      </c>
      <c r="B38" s="345" t="s">
        <v>192</v>
      </c>
      <c r="C38" s="345" t="s">
        <v>270</v>
      </c>
      <c r="D38" s="346">
        <v>142.80000000000001</v>
      </c>
      <c r="E38" s="186" t="e">
        <f>#REF!+E39</f>
        <v>#REF!</v>
      </c>
    </row>
    <row r="39" spans="1:5" ht="13.8" hidden="1" x14ac:dyDescent="0.25">
      <c r="A39" s="354" t="s">
        <v>274</v>
      </c>
      <c r="B39" s="355" t="s">
        <v>192</v>
      </c>
      <c r="C39" s="355" t="s">
        <v>270</v>
      </c>
      <c r="D39" s="356">
        <f>D40</f>
        <v>0</v>
      </c>
      <c r="E39" s="175">
        <f>E40</f>
        <v>0</v>
      </c>
    </row>
    <row r="40" spans="1:5" ht="27.6" hidden="1" x14ac:dyDescent="0.25">
      <c r="A40" s="324" t="s">
        <v>276</v>
      </c>
      <c r="B40" s="325" t="s">
        <v>192</v>
      </c>
      <c r="C40" s="325" t="s">
        <v>270</v>
      </c>
      <c r="D40" s="326"/>
      <c r="E40" s="179"/>
    </row>
    <row r="41" spans="1:5" ht="27.6" hidden="1" x14ac:dyDescent="0.25">
      <c r="A41" s="324" t="s">
        <v>208</v>
      </c>
      <c r="B41" s="325" t="s">
        <v>192</v>
      </c>
      <c r="C41" s="325" t="s">
        <v>270</v>
      </c>
      <c r="D41" s="326">
        <f>D40</f>
        <v>0</v>
      </c>
      <c r="E41" s="179">
        <f>E40</f>
        <v>0</v>
      </c>
    </row>
    <row r="42" spans="1:5" ht="27.6" x14ac:dyDescent="0.25">
      <c r="A42" s="357" t="s">
        <v>278</v>
      </c>
      <c r="B42" s="358" t="s">
        <v>192</v>
      </c>
      <c r="C42" s="358" t="s">
        <v>279</v>
      </c>
      <c r="D42" s="359">
        <v>35.4</v>
      </c>
      <c r="E42" s="197" t="e">
        <f>#REF!</f>
        <v>#REF!</v>
      </c>
    </row>
    <row r="43" spans="1:5" ht="13.8" x14ac:dyDescent="0.25">
      <c r="A43" s="321" t="s">
        <v>280</v>
      </c>
      <c r="B43" s="322" t="s">
        <v>202</v>
      </c>
      <c r="C43" s="322"/>
      <c r="D43" s="323">
        <v>3606.2</v>
      </c>
      <c r="E43" s="180" t="e">
        <f>E44+E45+E46</f>
        <v>#REF!</v>
      </c>
    </row>
    <row r="44" spans="1:5" ht="13.8" x14ac:dyDescent="0.25">
      <c r="A44" s="350" t="s">
        <v>281</v>
      </c>
      <c r="B44" s="351" t="s">
        <v>202</v>
      </c>
      <c r="C44" s="351" t="s">
        <v>282</v>
      </c>
      <c r="D44" s="352">
        <v>515.20000000000005</v>
      </c>
      <c r="E44" s="196" t="e">
        <f>#REF!</f>
        <v>#REF!</v>
      </c>
    </row>
    <row r="45" spans="1:5" ht="13.8" x14ac:dyDescent="0.25">
      <c r="A45" s="360" t="s">
        <v>285</v>
      </c>
      <c r="B45" s="361" t="s">
        <v>202</v>
      </c>
      <c r="C45" s="361" t="s">
        <v>264</v>
      </c>
      <c r="D45" s="362">
        <v>3091</v>
      </c>
      <c r="E45" s="198" t="e">
        <f>#REF!+#REF!</f>
        <v>#REF!</v>
      </c>
    </row>
    <row r="46" spans="1:5" ht="13.8" hidden="1" x14ac:dyDescent="0.25">
      <c r="A46" s="354" t="s">
        <v>289</v>
      </c>
      <c r="B46" s="355" t="s">
        <v>202</v>
      </c>
      <c r="C46" s="355" t="s">
        <v>290</v>
      </c>
      <c r="D46" s="356">
        <f t="shared" ref="D46:E47" si="2">D47</f>
        <v>0</v>
      </c>
      <c r="E46" s="175">
        <f t="shared" si="2"/>
        <v>0</v>
      </c>
    </row>
    <row r="47" spans="1:5" ht="41.4" hidden="1" x14ac:dyDescent="0.25">
      <c r="A47" s="324" t="s">
        <v>291</v>
      </c>
      <c r="B47" s="325" t="s">
        <v>202</v>
      </c>
      <c r="C47" s="325" t="s">
        <v>290</v>
      </c>
      <c r="D47" s="326">
        <f t="shared" si="2"/>
        <v>0</v>
      </c>
      <c r="E47" s="179">
        <f t="shared" si="2"/>
        <v>0</v>
      </c>
    </row>
    <row r="48" spans="1:5" ht="41.4" hidden="1" x14ac:dyDescent="0.25">
      <c r="A48" s="324" t="s">
        <v>293</v>
      </c>
      <c r="B48" s="325" t="s">
        <v>202</v>
      </c>
      <c r="C48" s="325" t="s">
        <v>290</v>
      </c>
      <c r="D48" s="326">
        <v>0</v>
      </c>
      <c r="E48" s="179">
        <v>0</v>
      </c>
    </row>
    <row r="49" spans="1:5" ht="13.8" hidden="1" x14ac:dyDescent="0.25">
      <c r="A49" s="324" t="s">
        <v>295</v>
      </c>
      <c r="B49" s="325" t="s">
        <v>202</v>
      </c>
      <c r="C49" s="325" t="s">
        <v>290</v>
      </c>
      <c r="D49" s="326">
        <f>D48</f>
        <v>0</v>
      </c>
      <c r="E49" s="179">
        <f>E48</f>
        <v>0</v>
      </c>
    </row>
    <row r="50" spans="1:5" ht="13.8" x14ac:dyDescent="0.25">
      <c r="A50" s="347" t="s">
        <v>297</v>
      </c>
      <c r="B50" s="348" t="s">
        <v>298</v>
      </c>
      <c r="C50" s="348"/>
      <c r="D50" s="349">
        <v>25481.8</v>
      </c>
      <c r="E50" s="195" t="e">
        <f>E51+E66+E67+E68</f>
        <v>#REF!</v>
      </c>
    </row>
    <row r="51" spans="1:5" ht="13.8" hidden="1" x14ac:dyDescent="0.25">
      <c r="A51" s="350" t="s">
        <v>299</v>
      </c>
      <c r="B51" s="351" t="s">
        <v>298</v>
      </c>
      <c r="C51" s="351" t="s">
        <v>183</v>
      </c>
      <c r="D51" s="352">
        <f t="shared" ref="D51:E52" si="3">D52</f>
        <v>0</v>
      </c>
      <c r="E51" s="196">
        <f t="shared" si="3"/>
        <v>0</v>
      </c>
    </row>
    <row r="52" spans="1:5" ht="55.2" hidden="1" x14ac:dyDescent="0.25">
      <c r="A52" s="353" t="s">
        <v>300</v>
      </c>
      <c r="B52" s="339" t="s">
        <v>298</v>
      </c>
      <c r="C52" s="339" t="s">
        <v>183</v>
      </c>
      <c r="D52" s="340">
        <f t="shared" si="3"/>
        <v>0</v>
      </c>
      <c r="E52" s="183">
        <f t="shared" si="3"/>
        <v>0</v>
      </c>
    </row>
    <row r="53" spans="1:5" ht="55.2" hidden="1" x14ac:dyDescent="0.25">
      <c r="A53" s="353" t="s">
        <v>302</v>
      </c>
      <c r="B53" s="339" t="s">
        <v>298</v>
      </c>
      <c r="C53" s="339" t="s">
        <v>183</v>
      </c>
      <c r="D53" s="340">
        <f>D61+D63</f>
        <v>0</v>
      </c>
      <c r="E53" s="183">
        <f>E61+E63</f>
        <v>0</v>
      </c>
    </row>
    <row r="54" spans="1:5" ht="41.4" hidden="1" x14ac:dyDescent="0.25">
      <c r="A54" s="353" t="s">
        <v>304</v>
      </c>
      <c r="B54" s="339" t="s">
        <v>298</v>
      </c>
      <c r="C54" s="339" t="s">
        <v>183</v>
      </c>
      <c r="D54" s="340">
        <v>0</v>
      </c>
      <c r="E54" s="183">
        <v>0</v>
      </c>
    </row>
    <row r="55" spans="1:5" ht="27.6" hidden="1" x14ac:dyDescent="0.25">
      <c r="A55" s="353" t="s">
        <v>138</v>
      </c>
      <c r="B55" s="339" t="s">
        <v>298</v>
      </c>
      <c r="C55" s="339" t="s">
        <v>183</v>
      </c>
      <c r="D55" s="340">
        <v>0</v>
      </c>
      <c r="E55" s="183">
        <v>0</v>
      </c>
    </row>
    <row r="56" spans="1:5" ht="27.6" hidden="1" x14ac:dyDescent="0.25">
      <c r="A56" s="353" t="s">
        <v>139</v>
      </c>
      <c r="B56" s="339" t="s">
        <v>298</v>
      </c>
      <c r="C56" s="339" t="s">
        <v>183</v>
      </c>
      <c r="D56" s="340">
        <v>0</v>
      </c>
      <c r="E56" s="183">
        <v>0</v>
      </c>
    </row>
    <row r="57" spans="1:5" ht="27.6" hidden="1" x14ac:dyDescent="0.25">
      <c r="A57" s="353" t="s">
        <v>140</v>
      </c>
      <c r="B57" s="339" t="s">
        <v>298</v>
      </c>
      <c r="C57" s="339" t="s">
        <v>183</v>
      </c>
      <c r="D57" s="340">
        <v>0</v>
      </c>
      <c r="E57" s="183">
        <v>0</v>
      </c>
    </row>
    <row r="58" spans="1:5" ht="27.6" hidden="1" x14ac:dyDescent="0.25">
      <c r="A58" s="353" t="s">
        <v>305</v>
      </c>
      <c r="B58" s="339" t="s">
        <v>298</v>
      </c>
      <c r="C58" s="339" t="s">
        <v>183</v>
      </c>
      <c r="D58" s="340">
        <v>0</v>
      </c>
      <c r="E58" s="183">
        <v>0</v>
      </c>
    </row>
    <row r="59" spans="1:5" ht="27.6" hidden="1" x14ac:dyDescent="0.25">
      <c r="A59" s="353" t="s">
        <v>143</v>
      </c>
      <c r="B59" s="339" t="s">
        <v>298</v>
      </c>
      <c r="C59" s="339" t="s">
        <v>183</v>
      </c>
      <c r="D59" s="340">
        <v>0</v>
      </c>
      <c r="E59" s="183">
        <v>0</v>
      </c>
    </row>
    <row r="60" spans="1:5" ht="27.6" hidden="1" x14ac:dyDescent="0.25">
      <c r="A60" s="353" t="s">
        <v>144</v>
      </c>
      <c r="B60" s="339" t="s">
        <v>298</v>
      </c>
      <c r="C60" s="339" t="s">
        <v>183</v>
      </c>
      <c r="D60" s="340">
        <v>0</v>
      </c>
      <c r="E60" s="183">
        <v>0</v>
      </c>
    </row>
    <row r="61" spans="1:5" ht="27.6" hidden="1" x14ac:dyDescent="0.25">
      <c r="A61" s="353" t="s">
        <v>208</v>
      </c>
      <c r="B61" s="339" t="s">
        <v>298</v>
      </c>
      <c r="C61" s="339" t="s">
        <v>183</v>
      </c>
      <c r="D61" s="340">
        <f>D57+D56+D55+D54+D58+D59+D60</f>
        <v>0</v>
      </c>
      <c r="E61" s="183">
        <f>E57+E56+E55+E54+E58+E59+E60</f>
        <v>0</v>
      </c>
    </row>
    <row r="62" spans="1:5" ht="13.8" hidden="1" x14ac:dyDescent="0.25">
      <c r="A62" s="353" t="s">
        <v>306</v>
      </c>
      <c r="B62" s="339" t="s">
        <v>298</v>
      </c>
      <c r="C62" s="339" t="s">
        <v>183</v>
      </c>
      <c r="D62" s="340">
        <v>0</v>
      </c>
      <c r="E62" s="183">
        <v>0</v>
      </c>
    </row>
    <row r="63" spans="1:5" ht="27.6" hidden="1" x14ac:dyDescent="0.25">
      <c r="A63" s="353" t="s">
        <v>307</v>
      </c>
      <c r="B63" s="339" t="s">
        <v>298</v>
      </c>
      <c r="C63" s="339" t="s">
        <v>183</v>
      </c>
      <c r="D63" s="340">
        <f>D62</f>
        <v>0</v>
      </c>
      <c r="E63" s="183">
        <f>E62</f>
        <v>0</v>
      </c>
    </row>
    <row r="64" spans="1:5" ht="13.8" hidden="1" x14ac:dyDescent="0.25">
      <c r="A64" s="324" t="s">
        <v>309</v>
      </c>
      <c r="B64" s="339" t="s">
        <v>298</v>
      </c>
      <c r="C64" s="339" t="s">
        <v>183</v>
      </c>
      <c r="D64" s="340">
        <v>0</v>
      </c>
      <c r="E64" s="183">
        <v>0</v>
      </c>
    </row>
    <row r="65" spans="1:5" ht="27.6" hidden="1" x14ac:dyDescent="0.25">
      <c r="A65" s="324" t="s">
        <v>208</v>
      </c>
      <c r="B65" s="339" t="s">
        <v>298</v>
      </c>
      <c r="C65" s="339" t="s">
        <v>183</v>
      </c>
      <c r="D65" s="340">
        <v>0</v>
      </c>
      <c r="E65" s="183">
        <v>0</v>
      </c>
    </row>
    <row r="66" spans="1:5" ht="13.8" x14ac:dyDescent="0.25">
      <c r="A66" s="354" t="s">
        <v>311</v>
      </c>
      <c r="B66" s="355" t="s">
        <v>298</v>
      </c>
      <c r="C66" s="355" t="s">
        <v>185</v>
      </c>
      <c r="D66" s="356">
        <v>11830.8</v>
      </c>
      <c r="E66" s="175" t="e">
        <f>#REF!+#REF!</f>
        <v>#REF!</v>
      </c>
    </row>
    <row r="67" spans="1:5" ht="13.8" x14ac:dyDescent="0.25">
      <c r="A67" s="315" t="s">
        <v>320</v>
      </c>
      <c r="B67" s="363" t="s">
        <v>298</v>
      </c>
      <c r="C67" s="363" t="s">
        <v>192</v>
      </c>
      <c r="D67" s="317">
        <v>13365.3</v>
      </c>
      <c r="E67" s="176" t="e">
        <f>#REF!+#REF!</f>
        <v>#REF!</v>
      </c>
    </row>
    <row r="68" spans="1:5" ht="13.8" x14ac:dyDescent="0.25">
      <c r="A68" s="360" t="s">
        <v>321</v>
      </c>
      <c r="B68" s="361" t="s">
        <v>298</v>
      </c>
      <c r="C68" s="361" t="s">
        <v>298</v>
      </c>
      <c r="D68" s="362">
        <v>285.7</v>
      </c>
      <c r="E68" s="200" t="e">
        <f>#REF!</f>
        <v>#REF!</v>
      </c>
    </row>
    <row r="69" spans="1:5" ht="13.8" x14ac:dyDescent="0.25">
      <c r="A69" s="347" t="s">
        <v>324</v>
      </c>
      <c r="B69" s="348">
        <v>10</v>
      </c>
      <c r="C69" s="348"/>
      <c r="D69" s="349">
        <v>1879.8</v>
      </c>
      <c r="E69" s="195" t="e">
        <f>E70+E71+E75</f>
        <v>#REF!</v>
      </c>
    </row>
    <row r="70" spans="1:5" ht="13.8" x14ac:dyDescent="0.25">
      <c r="A70" s="364" t="s">
        <v>325</v>
      </c>
      <c r="B70" s="365">
        <v>10</v>
      </c>
      <c r="C70" s="365" t="s">
        <v>183</v>
      </c>
      <c r="D70" s="366">
        <v>1675.8</v>
      </c>
      <c r="E70" s="201" t="e">
        <f>#REF!</f>
        <v>#REF!</v>
      </c>
    </row>
    <row r="71" spans="1:5" ht="13.8" x14ac:dyDescent="0.25">
      <c r="A71" s="360" t="s">
        <v>327</v>
      </c>
      <c r="B71" s="361" t="s">
        <v>270</v>
      </c>
      <c r="C71" s="361" t="s">
        <v>192</v>
      </c>
      <c r="D71" s="362">
        <v>204</v>
      </c>
      <c r="E71" s="198" t="e">
        <f>E72+#REF!</f>
        <v>#REF!</v>
      </c>
    </row>
    <row r="72" spans="1:5" ht="13.8" hidden="1" x14ac:dyDescent="0.25">
      <c r="A72" s="105" t="s">
        <v>274</v>
      </c>
      <c r="B72" s="107" t="s">
        <v>270</v>
      </c>
      <c r="C72" s="107" t="s">
        <v>192</v>
      </c>
      <c r="D72" s="188">
        <f>D73</f>
        <v>0</v>
      </c>
      <c r="E72" s="188">
        <f>E73</f>
        <v>0</v>
      </c>
    </row>
    <row r="73" spans="1:5" ht="13.8" hidden="1" x14ac:dyDescent="0.25">
      <c r="A73" s="77" t="s">
        <v>329</v>
      </c>
      <c r="B73" s="75" t="s">
        <v>270</v>
      </c>
      <c r="C73" s="75" t="s">
        <v>192</v>
      </c>
      <c r="D73" s="179"/>
      <c r="E73" s="179"/>
    </row>
    <row r="74" spans="1:5" ht="27.6" hidden="1" x14ac:dyDescent="0.25">
      <c r="A74" s="77" t="s">
        <v>208</v>
      </c>
      <c r="B74" s="75" t="s">
        <v>270</v>
      </c>
      <c r="C74" s="75" t="s">
        <v>192</v>
      </c>
      <c r="D74" s="179">
        <f>D73</f>
        <v>0</v>
      </c>
      <c r="E74" s="179">
        <f>E73</f>
        <v>0</v>
      </c>
    </row>
    <row r="75" spans="1:5" ht="13.8" hidden="1" x14ac:dyDescent="0.25">
      <c r="A75" s="138" t="s">
        <v>333</v>
      </c>
      <c r="B75" s="140" t="s">
        <v>270</v>
      </c>
      <c r="C75" s="140" t="s">
        <v>216</v>
      </c>
      <c r="D75" s="200">
        <v>0</v>
      </c>
      <c r="E75" s="200">
        <f>E76</f>
        <v>0</v>
      </c>
    </row>
    <row r="76" spans="1:5" ht="13.8" hidden="1" x14ac:dyDescent="0.25">
      <c r="A76" s="77" t="s">
        <v>217</v>
      </c>
      <c r="B76" s="75" t="s">
        <v>270</v>
      </c>
      <c r="C76" s="75" t="s">
        <v>216</v>
      </c>
      <c r="D76" s="179">
        <f>D77+D79</f>
        <v>0</v>
      </c>
      <c r="E76" s="179">
        <f>E77+E79</f>
        <v>0</v>
      </c>
    </row>
    <row r="77" spans="1:5" ht="69" hidden="1" x14ac:dyDescent="0.25">
      <c r="A77" s="229" t="s">
        <v>98</v>
      </c>
      <c r="B77" s="231" t="s">
        <v>270</v>
      </c>
      <c r="C77" s="231" t="s">
        <v>216</v>
      </c>
      <c r="D77" s="232">
        <v>0</v>
      </c>
      <c r="E77" s="179"/>
    </row>
    <row r="78" spans="1:5" ht="27.6" hidden="1" x14ac:dyDescent="0.25">
      <c r="A78" s="229" t="s">
        <v>208</v>
      </c>
      <c r="B78" s="231" t="s">
        <v>270</v>
      </c>
      <c r="C78" s="231" t="s">
        <v>216</v>
      </c>
      <c r="D78" s="232"/>
      <c r="E78" s="179"/>
    </row>
    <row r="79" spans="1:5" ht="69" hidden="1" x14ac:dyDescent="0.25">
      <c r="A79" s="77" t="s">
        <v>335</v>
      </c>
      <c r="B79" s="75" t="s">
        <v>270</v>
      </c>
      <c r="C79" s="75" t="s">
        <v>216</v>
      </c>
      <c r="D79" s="202"/>
      <c r="E79" s="202"/>
    </row>
    <row r="80" spans="1:5" ht="27.6" hidden="1" x14ac:dyDescent="0.25">
      <c r="A80" s="77" t="s">
        <v>208</v>
      </c>
      <c r="B80" s="75" t="s">
        <v>270</v>
      </c>
      <c r="C80" s="75" t="s">
        <v>216</v>
      </c>
      <c r="D80" s="202">
        <v>0</v>
      </c>
      <c r="E80" s="202">
        <f>E79</f>
        <v>0</v>
      </c>
    </row>
  </sheetData>
  <sheetProtection selectLockedCells="1" selectUnlockedCells="1"/>
  <mergeCells count="2">
    <mergeCell ref="A11:E11"/>
    <mergeCell ref="A12:E12"/>
  </mergeCells>
  <pageMargins left="0.7" right="0.7" top="0.75" bottom="0.75" header="0.3" footer="0.3"/>
  <pageSetup paperSize="9" scale="91" firstPageNumber="0" fitToHeight="5"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Прилож 1(доход) </vt:lpstr>
      <vt:lpstr>Прилож 2</vt:lpstr>
      <vt:lpstr>Прилож 3 (РАСХОДЫ)</vt:lpstr>
      <vt:lpstr>Прилож 4</vt:lpstr>
      <vt:lpstr>'Прилож 1(доход) '!Excel_BuiltIn_Print_Area</vt:lpstr>
      <vt:lpstr>'Прилож 1(доход) '!Область_печати</vt:lpstr>
      <vt:lpstr>'Прилож 2'!Область_печати</vt:lpstr>
      <vt:lpstr>'Прилож 3 (РАСХОДЫ)'!Область_печати</vt:lpstr>
      <vt:lpstr>'Прилож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Вадим Евгеньевич</cp:lastModifiedBy>
  <cp:lastPrinted>2023-09-15T07:24:42Z</cp:lastPrinted>
  <dcterms:created xsi:type="dcterms:W3CDTF">2022-10-25T06:08:13Z</dcterms:created>
  <dcterms:modified xsi:type="dcterms:W3CDTF">2023-09-20T20:12:12Z</dcterms:modified>
</cp:coreProperties>
</file>